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12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Sheet1!$B$1:$V$172</definedName>
  </definedNames>
  <calcPr calcId="125725"/>
</workbook>
</file>

<file path=xl/calcChain.xml><?xml version="1.0" encoding="utf-8"?>
<calcChain xmlns="http://schemas.openxmlformats.org/spreadsheetml/2006/main">
  <c r="L7" i="1"/>
  <c r="M7" s="1"/>
  <c r="N7" s="1"/>
  <c r="M8"/>
  <c r="L9"/>
  <c r="M9" s="1"/>
  <c r="N9" s="1"/>
  <c r="M10"/>
  <c r="L11"/>
  <c r="M11" s="1"/>
  <c r="N11" s="1"/>
  <c r="M12"/>
  <c r="L13"/>
  <c r="M13" s="1"/>
  <c r="N13" s="1"/>
  <c r="M14"/>
  <c r="L15"/>
  <c r="M15" s="1"/>
  <c r="N15" s="1"/>
  <c r="M16"/>
  <c r="L17"/>
  <c r="M17" s="1"/>
  <c r="N17" s="1"/>
  <c r="M18"/>
  <c r="L19"/>
  <c r="M19" s="1"/>
  <c r="N19" s="1"/>
  <c r="M20"/>
  <c r="L21"/>
  <c r="M21" s="1"/>
  <c r="N21" s="1"/>
  <c r="M22"/>
  <c r="L23"/>
  <c r="M23" s="1"/>
  <c r="N23" s="1"/>
  <c r="M24"/>
  <c r="L25"/>
  <c r="M25" s="1"/>
  <c r="N25" s="1"/>
  <c r="M26"/>
  <c r="L27"/>
  <c r="M27" s="1"/>
  <c r="N27" s="1"/>
  <c r="M28"/>
  <c r="L29"/>
  <c r="M29" s="1"/>
  <c r="N29" s="1"/>
  <c r="M30"/>
  <c r="L31"/>
  <c r="M31" s="1"/>
  <c r="N31" s="1"/>
  <c r="M32"/>
  <c r="L33"/>
  <c r="M33" s="1"/>
  <c r="N33" s="1"/>
  <c r="M34"/>
  <c r="L43"/>
  <c r="M43" s="1"/>
  <c r="N43" s="1"/>
  <c r="M44"/>
  <c r="L45"/>
  <c r="M45"/>
  <c r="N45" s="1"/>
  <c r="M46"/>
  <c r="L47"/>
  <c r="M47" s="1"/>
  <c r="N47" s="1"/>
  <c r="M48"/>
  <c r="L49"/>
  <c r="M49"/>
  <c r="N49" s="1"/>
  <c r="M50"/>
  <c r="L51"/>
  <c r="M51" s="1"/>
  <c r="N51" s="1"/>
  <c r="M52"/>
  <c r="L53"/>
  <c r="M53"/>
  <c r="N53" s="1"/>
  <c r="M54"/>
  <c r="L55"/>
  <c r="M55" s="1"/>
  <c r="N55" s="1"/>
  <c r="M56"/>
  <c r="L57"/>
  <c r="M57" s="1"/>
  <c r="N57" s="1"/>
  <c r="M58"/>
  <c r="L59"/>
  <c r="M59" s="1"/>
  <c r="N59" s="1"/>
  <c r="M60"/>
  <c r="L61"/>
  <c r="M61" s="1"/>
  <c r="N61" s="1"/>
  <c r="M62"/>
  <c r="L63"/>
  <c r="M63" s="1"/>
  <c r="N63" s="1"/>
  <c r="M64"/>
  <c r="L65"/>
  <c r="M65" s="1"/>
  <c r="N65" s="1"/>
  <c r="M66"/>
  <c r="L67"/>
  <c r="M67" s="1"/>
  <c r="N67" s="1"/>
  <c r="M68"/>
  <c r="L69"/>
  <c r="M69" s="1"/>
  <c r="N69" s="1"/>
  <c r="M70"/>
  <c r="L71"/>
  <c r="M71" s="1"/>
  <c r="N71" s="1"/>
  <c r="M72"/>
  <c r="L77"/>
  <c r="M77" s="1"/>
  <c r="N77" s="1"/>
  <c r="M78"/>
  <c r="L79"/>
  <c r="M79" s="1"/>
  <c r="N79" s="1"/>
  <c r="M80"/>
  <c r="L81"/>
  <c r="M81" s="1"/>
  <c r="N81" s="1"/>
  <c r="M82"/>
  <c r="L83"/>
  <c r="M83" s="1"/>
  <c r="N83" s="1"/>
  <c r="M84"/>
  <c r="L85"/>
  <c r="M85" s="1"/>
  <c r="N85" s="1"/>
  <c r="M86"/>
  <c r="L87"/>
  <c r="M87"/>
  <c r="N87" s="1"/>
  <c r="M88"/>
  <c r="L89"/>
  <c r="M89"/>
  <c r="N89" s="1"/>
  <c r="M90"/>
  <c r="L91"/>
  <c r="M91"/>
  <c r="N91" s="1"/>
  <c r="M92"/>
  <c r="L93"/>
  <c r="M93"/>
  <c r="N93" s="1"/>
  <c r="M94"/>
  <c r="L95"/>
  <c r="M95"/>
  <c r="N95" s="1"/>
  <c r="M96"/>
  <c r="L97"/>
  <c r="M97"/>
  <c r="N97" s="1"/>
  <c r="M98"/>
  <c r="L99"/>
  <c r="M99"/>
  <c r="N99" s="1"/>
  <c r="M100"/>
  <c r="L101"/>
  <c r="M101"/>
  <c r="N101" s="1"/>
  <c r="M102"/>
  <c r="L103"/>
  <c r="M103"/>
  <c r="N103" s="1"/>
  <c r="M104"/>
  <c r="L105"/>
  <c r="M105"/>
  <c r="N105" s="1"/>
  <c r="M106"/>
  <c r="L107"/>
  <c r="M107"/>
  <c r="N107" s="1"/>
  <c r="M108"/>
  <c r="U108"/>
  <c r="L109"/>
  <c r="M109"/>
  <c r="N109" s="1"/>
  <c r="M110"/>
  <c r="U110"/>
  <c r="L115"/>
  <c r="M115"/>
  <c r="N115" s="1"/>
  <c r="M116"/>
  <c r="L117"/>
  <c r="M117"/>
  <c r="N117" s="1"/>
  <c r="M118"/>
  <c r="L119"/>
  <c r="M119"/>
  <c r="N119" s="1"/>
  <c r="M120"/>
  <c r="L121"/>
  <c r="M121"/>
  <c r="N121" s="1"/>
  <c r="M122"/>
  <c r="L123"/>
  <c r="M123" s="1"/>
  <c r="N123" s="1"/>
  <c r="M124"/>
  <c r="U124"/>
  <c r="L125"/>
  <c r="M125" s="1"/>
  <c r="N125" s="1"/>
  <c r="M126"/>
  <c r="L127"/>
  <c r="M127" s="1"/>
  <c r="N127" s="1"/>
  <c r="M128"/>
  <c r="U128"/>
  <c r="L129"/>
  <c r="M129"/>
  <c r="N129"/>
  <c r="L131"/>
  <c r="M131"/>
  <c r="N131"/>
  <c r="L133"/>
  <c r="M133"/>
  <c r="N133"/>
  <c r="L135"/>
  <c r="M135"/>
  <c r="N135"/>
  <c r="L137"/>
  <c r="M137"/>
  <c r="N137"/>
  <c r="U138"/>
  <c r="L139"/>
  <c r="M139"/>
  <c r="N139"/>
  <c r="U140"/>
  <c r="L145"/>
  <c r="M145"/>
  <c r="N145"/>
  <c r="U146"/>
  <c r="L147"/>
  <c r="M147"/>
  <c r="N147"/>
  <c r="U148"/>
  <c r="L149"/>
  <c r="M149"/>
  <c r="N149"/>
  <c r="U150"/>
  <c r="L151"/>
  <c r="M151"/>
  <c r="N151"/>
  <c r="U152"/>
  <c r="L153"/>
  <c r="M153"/>
  <c r="N153"/>
  <c r="U154"/>
  <c r="L155"/>
  <c r="M155"/>
  <c r="N155"/>
  <c r="L157"/>
  <c r="M157"/>
  <c r="N157"/>
  <c r="U158"/>
  <c r="L159"/>
  <c r="M159"/>
  <c r="N159"/>
  <c r="L161"/>
  <c r="M161"/>
  <c r="N161"/>
  <c r="L163"/>
  <c r="M163"/>
  <c r="N163"/>
  <c r="P170"/>
  <c r="O151" s="1"/>
  <c r="O161" l="1"/>
  <c r="O7"/>
  <c r="O9"/>
  <c r="O11"/>
  <c r="O13"/>
  <c r="O15"/>
  <c r="O17"/>
  <c r="O19"/>
  <c r="O21"/>
  <c r="O23"/>
  <c r="O25"/>
  <c r="O27"/>
  <c r="O29"/>
  <c r="O31"/>
  <c r="O33"/>
  <c r="O45"/>
  <c r="O49"/>
  <c r="O53"/>
  <c r="O87"/>
  <c r="O89"/>
  <c r="O91"/>
  <c r="O93"/>
  <c r="O95"/>
  <c r="O97"/>
  <c r="O99"/>
  <c r="O101"/>
  <c r="O103"/>
  <c r="O105"/>
  <c r="O107"/>
  <c r="O109"/>
  <c r="O115"/>
  <c r="O117"/>
  <c r="O119"/>
  <c r="O121"/>
  <c r="O131"/>
  <c r="O135"/>
  <c r="O139"/>
  <c r="O147"/>
  <c r="O43"/>
  <c r="O47"/>
  <c r="O51"/>
  <c r="O55"/>
  <c r="O57"/>
  <c r="O59"/>
  <c r="O61"/>
  <c r="O63"/>
  <c r="O65"/>
  <c r="O67"/>
  <c r="O69"/>
  <c r="O71"/>
  <c r="O77"/>
  <c r="O79"/>
  <c r="O81"/>
  <c r="O83"/>
  <c r="O85"/>
  <c r="O123"/>
  <c r="O125"/>
  <c r="O127"/>
  <c r="O129"/>
  <c r="O133"/>
  <c r="O137"/>
  <c r="O145"/>
  <c r="O149"/>
  <c r="O153"/>
  <c r="O157"/>
  <c r="O159"/>
  <c r="R170"/>
  <c r="U170" s="1"/>
  <c r="O165"/>
  <c r="O164"/>
  <c r="P164" s="1"/>
  <c r="O163"/>
  <c r="O155"/>
  <c r="P155" s="1"/>
  <c r="T164" l="1"/>
  <c r="S164"/>
  <c r="U164" s="1"/>
  <c r="P153"/>
  <c r="P145"/>
  <c r="P133"/>
  <c r="P127"/>
  <c r="P123"/>
  <c r="P83"/>
  <c r="P79"/>
  <c r="P71"/>
  <c r="P67"/>
  <c r="P63"/>
  <c r="P59"/>
  <c r="P55"/>
  <c r="P47"/>
  <c r="P147"/>
  <c r="P135"/>
  <c r="P121"/>
  <c r="P117"/>
  <c r="P109"/>
  <c r="P105"/>
  <c r="P101"/>
  <c r="P97"/>
  <c r="P93"/>
  <c r="P89"/>
  <c r="P53"/>
  <c r="P45"/>
  <c r="P31"/>
  <c r="P27"/>
  <c r="P23"/>
  <c r="P19"/>
  <c r="P15"/>
  <c r="P11"/>
  <c r="P7"/>
  <c r="P151"/>
  <c r="S155"/>
  <c r="T155"/>
  <c r="Q155"/>
  <c r="O160"/>
  <c r="P159"/>
  <c r="O158"/>
  <c r="P157"/>
  <c r="P115"/>
  <c r="P161"/>
  <c r="O162"/>
  <c r="O170" s="1"/>
  <c r="P163"/>
  <c r="P165"/>
  <c r="P149"/>
  <c r="P137"/>
  <c r="P129"/>
  <c r="P125"/>
  <c r="P85"/>
  <c r="P81"/>
  <c r="P77"/>
  <c r="P69"/>
  <c r="P65"/>
  <c r="P61"/>
  <c r="P57"/>
  <c r="P51"/>
  <c r="P43"/>
  <c r="P139"/>
  <c r="P131"/>
  <c r="P119"/>
  <c r="P107"/>
  <c r="P103"/>
  <c r="P99"/>
  <c r="P95"/>
  <c r="P91"/>
  <c r="P87"/>
  <c r="P49"/>
  <c r="P33"/>
  <c r="P29"/>
  <c r="P25"/>
  <c r="P21"/>
  <c r="P17"/>
  <c r="P13"/>
  <c r="P9"/>
  <c r="T9" l="1"/>
  <c r="Q9"/>
  <c r="Q17"/>
  <c r="T17"/>
  <c r="Q25"/>
  <c r="T25"/>
  <c r="Q33"/>
  <c r="T33"/>
  <c r="Q87"/>
  <c r="T87"/>
  <c r="S87"/>
  <c r="Q13"/>
  <c r="T13"/>
  <c r="Q21"/>
  <c r="T21"/>
  <c r="Q29"/>
  <c r="T29"/>
  <c r="Q49"/>
  <c r="T49"/>
  <c r="S49"/>
  <c r="Q91"/>
  <c r="T91"/>
  <c r="S91"/>
  <c r="Q99"/>
  <c r="T99"/>
  <c r="S99"/>
  <c r="R100" s="1"/>
  <c r="Q107"/>
  <c r="T107"/>
  <c r="S107"/>
  <c r="Q131"/>
  <c r="T131"/>
  <c r="S131"/>
  <c r="R132" s="1"/>
  <c r="S43"/>
  <c r="Q43"/>
  <c r="T43"/>
  <c r="S57"/>
  <c r="Q57"/>
  <c r="T57"/>
  <c r="S65"/>
  <c r="Q65"/>
  <c r="T65"/>
  <c r="S77"/>
  <c r="Q77"/>
  <c r="T77"/>
  <c r="S85"/>
  <c r="Q85"/>
  <c r="T85"/>
  <c r="S129"/>
  <c r="Q129"/>
  <c r="T129"/>
  <c r="S149"/>
  <c r="Q149"/>
  <c r="T149"/>
  <c r="Q163"/>
  <c r="T163"/>
  <c r="S163"/>
  <c r="S161"/>
  <c r="P162"/>
  <c r="Q161"/>
  <c r="T161"/>
  <c r="Q115"/>
  <c r="T115"/>
  <c r="S115"/>
  <c r="S151"/>
  <c r="Q151"/>
  <c r="T151"/>
  <c r="Q11"/>
  <c r="T11"/>
  <c r="Q19"/>
  <c r="T19"/>
  <c r="Q27"/>
  <c r="T27"/>
  <c r="Q45"/>
  <c r="T45"/>
  <c r="S45"/>
  <c r="Q89"/>
  <c r="T89"/>
  <c r="S89"/>
  <c r="Q97"/>
  <c r="T97"/>
  <c r="S97"/>
  <c r="R98" s="1"/>
  <c r="Q105"/>
  <c r="T105"/>
  <c r="S105"/>
  <c r="Q117"/>
  <c r="T117"/>
  <c r="S117"/>
  <c r="R118" s="1"/>
  <c r="Q135"/>
  <c r="T135"/>
  <c r="S135"/>
  <c r="S47"/>
  <c r="Q47"/>
  <c r="T47"/>
  <c r="S59"/>
  <c r="Q59"/>
  <c r="T59"/>
  <c r="S67"/>
  <c r="Q67"/>
  <c r="T67"/>
  <c r="S79"/>
  <c r="Q79"/>
  <c r="T79"/>
  <c r="S123"/>
  <c r="Q123"/>
  <c r="T123"/>
  <c r="S133"/>
  <c r="Q133"/>
  <c r="T133"/>
  <c r="Q153"/>
  <c r="T153"/>
  <c r="S153"/>
  <c r="Q95"/>
  <c r="T95"/>
  <c r="S95"/>
  <c r="R96" s="1"/>
  <c r="Q103"/>
  <c r="T103"/>
  <c r="S103"/>
  <c r="R104" s="1"/>
  <c r="Q119"/>
  <c r="T119"/>
  <c r="S119"/>
  <c r="R120" s="1"/>
  <c r="Q139"/>
  <c r="T139"/>
  <c r="S139"/>
  <c r="S51"/>
  <c r="Q51"/>
  <c r="T51"/>
  <c r="S61"/>
  <c r="Q61"/>
  <c r="T61"/>
  <c r="S69"/>
  <c r="Q69"/>
  <c r="T69"/>
  <c r="S81"/>
  <c r="Q81"/>
  <c r="T81"/>
  <c r="S125"/>
  <c r="Q125"/>
  <c r="T125"/>
  <c r="S137"/>
  <c r="Q137"/>
  <c r="T137"/>
  <c r="T165"/>
  <c r="S165"/>
  <c r="Q157"/>
  <c r="T157"/>
  <c r="S157"/>
  <c r="P158"/>
  <c r="T158" s="1"/>
  <c r="Q159"/>
  <c r="T159"/>
  <c r="S159"/>
  <c r="P160"/>
  <c r="T160" s="1"/>
  <c r="T7"/>
  <c r="Q7"/>
  <c r="Q15"/>
  <c r="T15"/>
  <c r="Q23"/>
  <c r="T23"/>
  <c r="Q31"/>
  <c r="T31"/>
  <c r="Q53"/>
  <c r="T53"/>
  <c r="S53"/>
  <c r="Q93"/>
  <c r="T93"/>
  <c r="S93"/>
  <c r="Q101"/>
  <c r="T101"/>
  <c r="Q109"/>
  <c r="T109"/>
  <c r="S109"/>
  <c r="Q121"/>
  <c r="T121"/>
  <c r="S121"/>
  <c r="Q147"/>
  <c r="T147"/>
  <c r="S147"/>
  <c r="S55"/>
  <c r="Q55"/>
  <c r="T55"/>
  <c r="S63"/>
  <c r="Q63"/>
  <c r="T63"/>
  <c r="S71"/>
  <c r="Q71"/>
  <c r="T71"/>
  <c r="S83"/>
  <c r="Q83"/>
  <c r="T83"/>
  <c r="S127"/>
  <c r="Q127"/>
  <c r="T127"/>
  <c r="S145"/>
  <c r="Q145"/>
  <c r="T145"/>
  <c r="R156"/>
  <c r="R148" l="1"/>
  <c r="U147"/>
  <c r="U109"/>
  <c r="R110"/>
  <c r="U53"/>
  <c r="R54"/>
  <c r="R160"/>
  <c r="U159"/>
  <c r="S160"/>
  <c r="U160" s="1"/>
  <c r="R158"/>
  <c r="U157"/>
  <c r="U51"/>
  <c r="R52"/>
  <c r="U151"/>
  <c r="R152"/>
  <c r="U161"/>
  <c r="R162"/>
  <c r="U149"/>
  <c r="R150"/>
  <c r="U85"/>
  <c r="R86"/>
  <c r="U43"/>
  <c r="R44"/>
  <c r="U107"/>
  <c r="R108"/>
  <c r="R84"/>
  <c r="R64"/>
  <c r="U35"/>
  <c r="R126"/>
  <c r="R70"/>
  <c r="R134"/>
  <c r="R80"/>
  <c r="R60"/>
  <c r="R136"/>
  <c r="R106"/>
  <c r="R90"/>
  <c r="R116"/>
  <c r="R66"/>
  <c r="R92"/>
  <c r="R88"/>
  <c r="U145"/>
  <c r="R146"/>
  <c r="U127"/>
  <c r="R128"/>
  <c r="U121"/>
  <c r="R122"/>
  <c r="R165"/>
  <c r="U165"/>
  <c r="U137"/>
  <c r="R138"/>
  <c r="R140"/>
  <c r="U139"/>
  <c r="R154"/>
  <c r="U153"/>
  <c r="U123"/>
  <c r="R124"/>
  <c r="U47"/>
  <c r="R48"/>
  <c r="U45"/>
  <c r="R46"/>
  <c r="S162"/>
  <c r="U162" s="1"/>
  <c r="T162"/>
  <c r="R164"/>
  <c r="U163"/>
  <c r="U49"/>
  <c r="R50"/>
  <c r="R72"/>
  <c r="R56"/>
  <c r="R94"/>
  <c r="R82"/>
  <c r="R62"/>
  <c r="R68"/>
  <c r="N172"/>
  <c r="T170"/>
  <c r="U171" s="1"/>
  <c r="R130"/>
  <c r="R78"/>
  <c r="R58"/>
</calcChain>
</file>

<file path=xl/sharedStrings.xml><?xml version="1.0" encoding="utf-8"?>
<sst xmlns="http://schemas.openxmlformats.org/spreadsheetml/2006/main" count="694" uniqueCount="191">
  <si>
    <t>Коефициенти</t>
  </si>
  <si>
    <t>Ки</t>
  </si>
  <si>
    <t>Кв</t>
  </si>
  <si>
    <t>Км</t>
  </si>
  <si>
    <t>Кив</t>
  </si>
  <si>
    <t>Кпг</t>
  </si>
  <si>
    <t>Кк</t>
  </si>
  <si>
    <t>Ксп</t>
  </si>
  <si>
    <t>Кср</t>
  </si>
  <si>
    <t>мазета</t>
  </si>
  <si>
    <t>Общо</t>
  </si>
  <si>
    <t>%</t>
  </si>
  <si>
    <t>кв.м</t>
  </si>
  <si>
    <t>Fред.+F3</t>
  </si>
  <si>
    <t>( 12 + 14 )</t>
  </si>
  <si>
    <t>Цена на</t>
  </si>
  <si>
    <t xml:space="preserve"> </t>
  </si>
  <si>
    <t>ОБЕКТ</t>
  </si>
  <si>
    <t>Редуц. площ кв.м.</t>
  </si>
  <si>
    <t>Жилища</t>
  </si>
  <si>
    <t>Цена</t>
  </si>
  <si>
    <t>Гараж 1</t>
  </si>
  <si>
    <t>Гараж 2</t>
  </si>
  <si>
    <t>Гараж 3</t>
  </si>
  <si>
    <t>Гараж 4</t>
  </si>
  <si>
    <t>Гараж 5</t>
  </si>
  <si>
    <t>Гараж 6</t>
  </si>
  <si>
    <t>Гараж 7</t>
  </si>
  <si>
    <t>Гараж 8</t>
  </si>
  <si>
    <t>Гараж 9</t>
  </si>
  <si>
    <t>Гараж 10</t>
  </si>
  <si>
    <t>Aп.А1</t>
  </si>
  <si>
    <t>МАЗЕ А1</t>
  </si>
  <si>
    <t>Aп.А2</t>
  </si>
  <si>
    <t>МАЗЕ А2</t>
  </si>
  <si>
    <t>Aп.А3</t>
  </si>
  <si>
    <t>МАЗЕ А3</t>
  </si>
  <si>
    <t>Aп.А4</t>
  </si>
  <si>
    <t>МАЗЕ А4</t>
  </si>
  <si>
    <t>Aп.А5</t>
  </si>
  <si>
    <t>МАЗЕ А5</t>
  </si>
  <si>
    <t>Aп.А6</t>
  </si>
  <si>
    <t>МАЗЕ А6</t>
  </si>
  <si>
    <t>Aп.А7</t>
  </si>
  <si>
    <t>МАЗЕ А7</t>
  </si>
  <si>
    <t>Aп.А8</t>
  </si>
  <si>
    <t>МАЗЕ А8</t>
  </si>
  <si>
    <t>Aп.А9</t>
  </si>
  <si>
    <t>МАЗЕ А9</t>
  </si>
  <si>
    <t>Aп.А10</t>
  </si>
  <si>
    <t>МАЗЕ А10</t>
  </si>
  <si>
    <t>Aп.А11</t>
  </si>
  <si>
    <t>МАЗЕ А11</t>
  </si>
  <si>
    <t>Aп.В1</t>
  </si>
  <si>
    <t>МАЗЕ В1</t>
  </si>
  <si>
    <t>Aп.В2</t>
  </si>
  <si>
    <t>МАЗЕ В2</t>
  </si>
  <si>
    <t>Aп.В3</t>
  </si>
  <si>
    <t>МАЗЕ В3</t>
  </si>
  <si>
    <t>Aп.В4</t>
  </si>
  <si>
    <t>МАЗЕ В4</t>
  </si>
  <si>
    <t>Aп.В5</t>
  </si>
  <si>
    <t>МАЗЕ В5</t>
  </si>
  <si>
    <t>Aп.В6</t>
  </si>
  <si>
    <t>МАЗЕ В6</t>
  </si>
  <si>
    <t>Aп.В7</t>
  </si>
  <si>
    <t>МАЗЕ В7</t>
  </si>
  <si>
    <t>Aп.В8</t>
  </si>
  <si>
    <t>МАЗЕ В8</t>
  </si>
  <si>
    <t>Aп.В9</t>
  </si>
  <si>
    <t>МАЗЕ В9</t>
  </si>
  <si>
    <t>Aп.В10</t>
  </si>
  <si>
    <t>МАЗЕ В10</t>
  </si>
  <si>
    <t>Aп.В11</t>
  </si>
  <si>
    <t>МАЗЕ В11</t>
  </si>
  <si>
    <t>Aп.В12</t>
  </si>
  <si>
    <t>МАЗЕ В12</t>
  </si>
  <si>
    <t>Ресторант</t>
  </si>
  <si>
    <t>Магазин</t>
  </si>
  <si>
    <t>за хр.стоки</t>
  </si>
  <si>
    <t>аперитив</t>
  </si>
  <si>
    <t>Aп.В13</t>
  </si>
  <si>
    <t>МАЗЕ В13</t>
  </si>
  <si>
    <t>Aп.В14</t>
  </si>
  <si>
    <t>МАЗЕ В14</t>
  </si>
  <si>
    <t>Aп.В15</t>
  </si>
  <si>
    <t>МАЗЕ В15</t>
  </si>
  <si>
    <t>Aп.В16</t>
  </si>
  <si>
    <t>МАЗЕ В16</t>
  </si>
  <si>
    <t>Aп.В17</t>
  </si>
  <si>
    <t>МАЗЕ В17</t>
  </si>
  <si>
    <t>Aп.В18</t>
  </si>
  <si>
    <t>МАЗЕ В18</t>
  </si>
  <si>
    <t>Aп.В19</t>
  </si>
  <si>
    <t>МАЗЕ В19</t>
  </si>
  <si>
    <t>Aп.В20</t>
  </si>
  <si>
    <t>МАЗЕ В20</t>
  </si>
  <si>
    <t>Aп.В21</t>
  </si>
  <si>
    <t>МАЗЕ В21</t>
  </si>
  <si>
    <t>Aп.В22</t>
  </si>
  <si>
    <t>МАЗЕ В22</t>
  </si>
  <si>
    <t>Aп.В23</t>
  </si>
  <si>
    <t>МАЗЕ В23</t>
  </si>
  <si>
    <t>Aп.В24</t>
  </si>
  <si>
    <t>МАЗЕ В24</t>
  </si>
  <si>
    <t>Aп.В25</t>
  </si>
  <si>
    <t>МАЗЕ В25</t>
  </si>
  <si>
    <t>Aп.В26</t>
  </si>
  <si>
    <t>МАЗЕ В26</t>
  </si>
  <si>
    <t>Aп.В27</t>
  </si>
  <si>
    <t>МАЗЕ В27</t>
  </si>
  <si>
    <t>Aп.В28</t>
  </si>
  <si>
    <t>МАЗЕ В28</t>
  </si>
  <si>
    <t>Aп.В29</t>
  </si>
  <si>
    <t>МАЗЕ В29</t>
  </si>
  <si>
    <t>Aп.В30</t>
  </si>
  <si>
    <t>МАЗЕ В31</t>
  </si>
  <si>
    <t>МАЗЕ В30</t>
  </si>
  <si>
    <t>Aп.В31</t>
  </si>
  <si>
    <t>Aп.В32</t>
  </si>
  <si>
    <t>МАЗЕ В32</t>
  </si>
  <si>
    <t>Aп.В33</t>
  </si>
  <si>
    <t>МАЗЕ В33</t>
  </si>
  <si>
    <t>Aп.В34</t>
  </si>
  <si>
    <t>МАЗЕ В34</t>
  </si>
  <si>
    <t>Aп.В35</t>
  </si>
  <si>
    <t>МАЗЕ В35</t>
  </si>
  <si>
    <t>Aп.В36</t>
  </si>
  <si>
    <t>МАЗЕ В36</t>
  </si>
  <si>
    <t>Aп.В37</t>
  </si>
  <si>
    <t>МАЗЕ В37</t>
  </si>
  <si>
    <t>Aп.В38</t>
  </si>
  <si>
    <t>МАЗЕ В38</t>
  </si>
  <si>
    <t>Aп.В39</t>
  </si>
  <si>
    <t>МАЗЕ В39</t>
  </si>
  <si>
    <t>reserved!</t>
  </si>
  <si>
    <t>запазен!</t>
  </si>
  <si>
    <t>SOLD!</t>
  </si>
  <si>
    <t>продаден</t>
  </si>
  <si>
    <t>ЗАБЕЛЕЖКА:</t>
  </si>
  <si>
    <t>Продаден!</t>
  </si>
  <si>
    <t>Общи части</t>
  </si>
  <si>
    <t xml:space="preserve">  </t>
  </si>
  <si>
    <t>EUR</t>
  </si>
  <si>
    <t>Цените са с включен ДДС. В цените е включена комисионна за агенции.</t>
  </si>
  <si>
    <t>Бистро. Кафе-</t>
  </si>
  <si>
    <t>Г11/ паркомясто 1/1</t>
  </si>
  <si>
    <t>Г12/ паркомясто 2/1</t>
  </si>
  <si>
    <t>Г13/ паркомясто 3/1</t>
  </si>
  <si>
    <t>Г13/ паркомясто 3/2</t>
  </si>
  <si>
    <t>Г14/ паркомясто 4/1</t>
  </si>
  <si>
    <t>Г14/ паркомясто 4/2</t>
  </si>
  <si>
    <t>Г15/ паркомясто 5/1</t>
  </si>
  <si>
    <t>Г15/ паркомясто 5/2</t>
  </si>
  <si>
    <t>Г16/ паркомясто 6/1</t>
  </si>
  <si>
    <t>Г16/ паркомясто 6/2</t>
  </si>
  <si>
    <t xml:space="preserve"> Паркомясто 7/1</t>
  </si>
  <si>
    <t>площ и цени на обектите в жилищна сграда в кв.1, УПИ. XIII-693,  с.Черноморец - ДЯЛ А</t>
  </si>
  <si>
    <t>Площ и цени на обектите в жилищна сграда в кв.1, УПИ. XIII-693,  с.Черноморец - ДЯЛ B</t>
  </si>
  <si>
    <t>кв.м./sq.m.</t>
  </si>
  <si>
    <t>Застр.площ</t>
  </si>
  <si>
    <t>area</t>
  </si>
  <si>
    <t>Price</t>
  </si>
  <si>
    <t>sq.m.</t>
  </si>
  <si>
    <t>Цена/Price</t>
  </si>
  <si>
    <t>Право на строеж/Total area</t>
  </si>
  <si>
    <t>common areas</t>
  </si>
  <si>
    <t>property number</t>
  </si>
  <si>
    <t xml:space="preserve">BGN </t>
  </si>
  <si>
    <t>EUR/sq.m.</t>
  </si>
  <si>
    <t>кв.м/sq.m.</t>
  </si>
  <si>
    <t xml:space="preserve">All prices include VAT. </t>
  </si>
  <si>
    <t>NOTE</t>
  </si>
  <si>
    <t>ЕТАЖ</t>
  </si>
  <si>
    <t>FLOOR</t>
  </si>
  <si>
    <t>ИЗГЛЕД</t>
  </si>
  <si>
    <t>VIEW</t>
  </si>
  <si>
    <r>
      <t>кв.м./</t>
    </r>
    <r>
      <rPr>
        <b/>
        <sz val="12"/>
        <color indexed="60"/>
        <rFont val="Arial"/>
        <family val="2"/>
        <charset val="204"/>
      </rPr>
      <t>sq.m.</t>
    </r>
  </si>
  <si>
    <r>
      <t>кв.м/</t>
    </r>
    <r>
      <rPr>
        <b/>
        <sz val="12"/>
        <color indexed="60"/>
        <rFont val="Arial"/>
        <family val="2"/>
        <charset val="204"/>
      </rPr>
      <t>sq.m.</t>
    </r>
  </si>
  <si>
    <r>
      <t>Цена/</t>
    </r>
    <r>
      <rPr>
        <b/>
        <sz val="12"/>
        <color indexed="60"/>
        <rFont val="Arial"/>
        <family val="2"/>
        <charset val="204"/>
      </rPr>
      <t>Price</t>
    </r>
  </si>
  <si>
    <t>ГРАДИНА</t>
  </si>
  <si>
    <t>GARDEN</t>
  </si>
  <si>
    <t>MOPE</t>
  </si>
  <si>
    <t>SEA</t>
  </si>
  <si>
    <t>ПЛАНИНА</t>
  </si>
  <si>
    <t>MOUNTAIN</t>
  </si>
  <si>
    <t>УЛИЦА</t>
  </si>
  <si>
    <t>STREET</t>
  </si>
  <si>
    <t xml:space="preserve">АКЦИЯ </t>
  </si>
  <si>
    <t>Ап В20</t>
  </si>
  <si>
    <t>АКЦИИ/Promotion:</t>
  </si>
</sst>
</file>

<file path=xl/styles.xml><?xml version="1.0" encoding="utf-8"?>
<styleSheet xmlns="http://schemas.openxmlformats.org/spreadsheetml/2006/main">
  <numFmts count="9">
    <numFmt numFmtId="164" formatCode="0.000"/>
    <numFmt numFmtId="165" formatCode="_-* #&quot; &quot;##0\ [$€-407]_-;\-* #&quot; &quot;##0\ [$€-407]_-;_-* &quot;-&quot;&quot; &quot;[$€-407]_-;_-@_-"/>
    <numFmt numFmtId="166" formatCode="_-* #&quot; &quot;##0\ [$€-42D]_-;\-* #&quot; &quot;##0\ [$€-42D]_-;_-* &quot;-&quot;&quot; &quot;[$€-42D]_-;_-@_-"/>
    <numFmt numFmtId="167" formatCode="_-* #&quot; &quot;##0\ [$лв-402]_-;\-* #&quot; &quot;##0\ [$лв-402]_-;_-* &quot;-&quot;&quot; &quot;[$лв-402]_-;_-@_-"/>
    <numFmt numFmtId="168" formatCode="[$£-809]#&quot; &quot;##0.00;\-[$£-809]#&quot; &quot;##0.00"/>
    <numFmt numFmtId="169" formatCode="[$£-809]#&quot; &quot;##0;\-[$£-809]#&quot; &quot;##0"/>
    <numFmt numFmtId="170" formatCode="#&quot; &quot;##0\ [$€-42D]"/>
    <numFmt numFmtId="171" formatCode="#&quot; &quot;##0\ [$€-42D];\-#&quot; &quot;##0\ [$€-42D]"/>
    <numFmt numFmtId="172" formatCode="#&quot; &quot;##0\ [$лв-402]"/>
  </numFmts>
  <fonts count="45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4"/>
      <color indexed="17"/>
      <name val="Arial"/>
      <family val="2"/>
      <charset val="204"/>
    </font>
    <font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6"/>
      <color indexed="9"/>
      <name val="Arial"/>
      <family val="2"/>
      <charset val="204"/>
    </font>
    <font>
      <sz val="14"/>
      <color indexed="1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56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4"/>
      <color indexed="12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2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14"/>
      <color indexed="10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4"/>
      <color indexed="16"/>
      <name val="Arial"/>
      <family val="2"/>
      <charset val="204"/>
    </font>
    <font>
      <b/>
      <sz val="16"/>
      <color indexed="16"/>
      <name val="Arial"/>
      <family val="2"/>
      <charset val="204"/>
    </font>
    <font>
      <b/>
      <sz val="4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6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48"/>
      <color indexed="8"/>
      <name val="Arial"/>
      <family val="2"/>
      <charset val="204"/>
    </font>
    <font>
      <b/>
      <sz val="12"/>
      <color indexed="62"/>
      <name val="Arial"/>
      <family val="2"/>
      <charset val="204"/>
    </font>
    <font>
      <b/>
      <sz val="11"/>
      <color indexed="17"/>
      <name val="Arial"/>
      <family val="2"/>
      <charset val="204"/>
    </font>
    <font>
      <b/>
      <sz val="11"/>
      <color indexed="18"/>
      <name val="Arial"/>
      <family val="2"/>
      <charset val="204"/>
    </font>
    <font>
      <b/>
      <sz val="16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2" fontId="0" fillId="0" borderId="1" xfId="0" applyNumberFormat="1" applyBorder="1"/>
    <xf numFmtId="0" fontId="5" fillId="0" borderId="0" xfId="0" applyFont="1"/>
    <xf numFmtId="2" fontId="0" fillId="0" borderId="2" xfId="0" applyNumberFormat="1" applyBorder="1"/>
    <xf numFmtId="164" fontId="0" fillId="0" borderId="1" xfId="0" applyNumberForma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5" fillId="0" borderId="1" xfId="0" applyNumberFormat="1" applyFont="1" applyBorder="1"/>
    <xf numFmtId="0" fontId="5" fillId="0" borderId="2" xfId="0" applyFont="1" applyBorder="1"/>
    <xf numFmtId="0" fontId="5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1" fontId="7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right" vertical="center"/>
    </xf>
    <xf numFmtId="0" fontId="13" fillId="0" borderId="0" xfId="0" applyFont="1"/>
    <xf numFmtId="2" fontId="13" fillId="0" borderId="0" xfId="0" applyNumberFormat="1" applyFont="1"/>
    <xf numFmtId="2" fontId="4" fillId="0" borderId="5" xfId="0" applyNumberFormat="1" applyFont="1" applyBorder="1"/>
    <xf numFmtId="2" fontId="0" fillId="0" borderId="6" xfId="0" applyNumberFormat="1" applyBorder="1"/>
    <xf numFmtId="0" fontId="0" fillId="0" borderId="6" xfId="0" applyBorder="1"/>
    <xf numFmtId="164" fontId="0" fillId="0" borderId="6" xfId="0" applyNumberFormat="1" applyBorder="1"/>
    <xf numFmtId="2" fontId="5" fillId="0" borderId="6" xfId="0" applyNumberFormat="1" applyFont="1" applyBorder="1"/>
    <xf numFmtId="2" fontId="7" fillId="0" borderId="0" xfId="0" applyNumberFormat="1" applyFont="1" applyAlignment="1">
      <alignment horizontal="center" vertical="center"/>
    </xf>
    <xf numFmtId="169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/>
    <xf numFmtId="2" fontId="4" fillId="0" borderId="3" xfId="0" applyNumberFormat="1" applyFont="1" applyBorder="1"/>
    <xf numFmtId="0" fontId="6" fillId="0" borderId="0" xfId="0" applyFont="1" applyBorder="1" applyAlignment="1">
      <alignment horizontal="center"/>
    </xf>
    <xf numFmtId="169" fontId="16" fillId="0" borderId="0" xfId="0" applyNumberFormat="1" applyFont="1" applyBorder="1" applyAlignment="1">
      <alignment horizontal="right" vertical="center"/>
    </xf>
    <xf numFmtId="171" fontId="16" fillId="0" borderId="2" xfId="0" applyNumberFormat="1" applyFont="1" applyBorder="1" applyAlignment="1">
      <alignment horizontal="center" vertical="center"/>
    </xf>
    <xf numFmtId="0" fontId="24" fillId="0" borderId="2" xfId="0" applyFont="1" applyBorder="1"/>
    <xf numFmtId="0" fontId="25" fillId="0" borderId="2" xfId="0" applyFont="1" applyBorder="1"/>
    <xf numFmtId="0" fontId="3" fillId="0" borderId="2" xfId="0" applyFont="1" applyBorder="1"/>
    <xf numFmtId="0" fontId="4" fillId="0" borderId="0" xfId="0" applyFont="1" applyAlignment="1">
      <alignment horizontal="left"/>
    </xf>
    <xf numFmtId="0" fontId="27" fillId="0" borderId="0" xfId="0" applyFont="1"/>
    <xf numFmtId="169" fontId="20" fillId="0" borderId="2" xfId="0" applyNumberFormat="1" applyFont="1" applyBorder="1" applyAlignment="1">
      <alignment horizontal="center" vertical="center"/>
    </xf>
    <xf numFmtId="171" fontId="20" fillId="0" borderId="2" xfId="0" applyNumberFormat="1" applyFont="1" applyBorder="1" applyAlignment="1">
      <alignment horizontal="center" vertical="center"/>
    </xf>
    <xf numFmtId="0" fontId="28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2" fontId="28" fillId="0" borderId="0" xfId="0" applyNumberFormat="1" applyFont="1" applyProtection="1">
      <protection hidden="1"/>
    </xf>
    <xf numFmtId="169" fontId="19" fillId="0" borderId="2" xfId="0" applyNumberFormat="1" applyFont="1" applyBorder="1" applyAlignment="1">
      <alignment horizontal="center" vertical="center"/>
    </xf>
    <xf numFmtId="168" fontId="26" fillId="0" borderId="2" xfId="0" applyNumberFormat="1" applyFont="1" applyBorder="1" applyAlignment="1">
      <alignment horizontal="center" vertical="center"/>
    </xf>
    <xf numFmtId="170" fontId="19" fillId="0" borderId="7" xfId="0" applyNumberFormat="1" applyFont="1" applyBorder="1" applyAlignment="1">
      <alignment vertical="center"/>
    </xf>
    <xf numFmtId="170" fontId="19" fillId="0" borderId="6" xfId="0" applyNumberFormat="1" applyFont="1" applyBorder="1" applyAlignment="1">
      <alignment vertical="center"/>
    </xf>
    <xf numFmtId="0" fontId="30" fillId="0" borderId="0" xfId="0" applyFont="1"/>
    <xf numFmtId="2" fontId="30" fillId="0" borderId="0" xfId="0" applyNumberFormat="1" applyFont="1" applyBorder="1"/>
    <xf numFmtId="164" fontId="30" fillId="0" borderId="0" xfId="0" applyNumberFormat="1" applyFont="1" applyBorder="1"/>
    <xf numFmtId="169" fontId="19" fillId="0" borderId="0" xfId="0" applyNumberFormat="1" applyFont="1" applyBorder="1" applyAlignment="1">
      <alignment horizontal="center" vertical="center"/>
    </xf>
    <xf numFmtId="0" fontId="22" fillId="0" borderId="0" xfId="0" applyFont="1" applyBorder="1"/>
    <xf numFmtId="169" fontId="9" fillId="0" borderId="0" xfId="0" applyNumberFormat="1" applyFont="1" applyBorder="1" applyAlignment="1">
      <alignment horizontal="center" vertical="center"/>
    </xf>
    <xf numFmtId="0" fontId="31" fillId="0" borderId="0" xfId="0" applyFont="1" applyBorder="1"/>
    <xf numFmtId="169" fontId="9" fillId="0" borderId="0" xfId="0" applyNumberFormat="1" applyFont="1" applyBorder="1" applyAlignment="1">
      <alignment horizontal="right" vertical="center"/>
    </xf>
    <xf numFmtId="0" fontId="32" fillId="0" borderId="0" xfId="0" applyFont="1" applyBorder="1"/>
    <xf numFmtId="170" fontId="20" fillId="0" borderId="0" xfId="0" applyNumberFormat="1" applyFont="1" applyAlignment="1">
      <alignment horizontal="center" vertical="center"/>
    </xf>
    <xf numFmtId="2" fontId="14" fillId="0" borderId="0" xfId="0" applyNumberFormat="1" applyFont="1" applyBorder="1" applyAlignment="1" applyProtection="1">
      <alignment horizontal="center" vertical="center"/>
      <protection hidden="1"/>
    </xf>
    <xf numFmtId="2" fontId="15" fillId="0" borderId="0" xfId="0" applyNumberFormat="1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9" fillId="0" borderId="0" xfId="0" applyFont="1" applyAlignment="1"/>
    <xf numFmtId="0" fontId="7" fillId="0" borderId="0" xfId="0" applyFont="1" applyAlignment="1"/>
    <xf numFmtId="0" fontId="30" fillId="0" borderId="0" xfId="0" applyFont="1" applyAlignment="1"/>
    <xf numFmtId="2" fontId="30" fillId="0" borderId="0" xfId="0" applyNumberFormat="1" applyFont="1" applyAlignment="1">
      <alignment horizontal="center" vertical="center"/>
    </xf>
    <xf numFmtId="170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69" fontId="34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0" applyFont="1"/>
    <xf numFmtId="0" fontId="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9" fillId="0" borderId="0" xfId="0" applyFont="1" applyAlignment="1"/>
    <xf numFmtId="0" fontId="11" fillId="0" borderId="0" xfId="0" applyFont="1" applyAlignment="1"/>
    <xf numFmtId="0" fontId="35" fillId="0" borderId="0" xfId="0" applyFont="1" applyAlignment="1"/>
    <xf numFmtId="0" fontId="0" fillId="0" borderId="0" xfId="0" applyAlignment="1"/>
    <xf numFmtId="164" fontId="0" fillId="0" borderId="2" xfId="0" applyNumberFormat="1" applyBorder="1"/>
    <xf numFmtId="2" fontId="5" fillId="0" borderId="2" xfId="0" applyNumberFormat="1" applyFont="1" applyBorder="1"/>
    <xf numFmtId="164" fontId="25" fillId="0" borderId="2" xfId="0" applyNumberFormat="1" applyFont="1" applyBorder="1"/>
    <xf numFmtId="2" fontId="3" fillId="0" borderId="2" xfId="0" applyNumberFormat="1" applyFont="1" applyBorder="1"/>
    <xf numFmtId="165" fontId="20" fillId="0" borderId="2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/>
    <xf numFmtId="167" fontId="26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3" xfId="0" applyFont="1" applyBorder="1"/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1" xfId="0" applyFont="1" applyBorder="1" applyAlignment="1">
      <alignment horizontal="center"/>
    </xf>
    <xf numFmtId="166" fontId="20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/>
    <xf numFmtId="0" fontId="0" fillId="0" borderId="0" xfId="0" applyBorder="1" applyAlignment="1"/>
    <xf numFmtId="2" fontId="12" fillId="0" borderId="0" xfId="0" applyNumberFormat="1" applyFont="1" applyBorder="1" applyAlignment="1"/>
    <xf numFmtId="2" fontId="0" fillId="0" borderId="0" xfId="0" applyNumberFormat="1" applyBorder="1" applyAlignment="1"/>
    <xf numFmtId="0" fontId="5" fillId="0" borderId="0" xfId="0" applyFont="1" applyBorder="1" applyAlignment="1"/>
    <xf numFmtId="2" fontId="4" fillId="0" borderId="0" xfId="0" applyNumberFormat="1" applyFont="1" applyBorder="1" applyAlignment="1"/>
    <xf numFmtId="0" fontId="36" fillId="0" borderId="0" xfId="0" applyFont="1" applyBorder="1" applyAlignment="1">
      <alignment horizontal="center" vertical="center"/>
    </xf>
    <xf numFmtId="0" fontId="0" fillId="0" borderId="9" xfId="0" applyBorder="1" applyAlignment="1"/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5" fillId="0" borderId="18" xfId="0" applyFont="1" applyBorder="1"/>
    <xf numFmtId="0" fontId="1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7" xfId="0" applyBorder="1"/>
    <xf numFmtId="0" fontId="5" fillId="0" borderId="20" xfId="0" applyFont="1" applyBorder="1"/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43" fillId="0" borderId="0" xfId="0" applyFont="1"/>
    <xf numFmtId="0" fontId="38" fillId="0" borderId="26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4" fillId="0" borderId="32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2" fontId="6" fillId="0" borderId="4" xfId="0" applyNumberFormat="1" applyFont="1" applyBorder="1"/>
    <xf numFmtId="0" fontId="17" fillId="0" borderId="36" xfId="0" applyFont="1" applyBorder="1"/>
    <xf numFmtId="2" fontId="6" fillId="0" borderId="37" xfId="0" applyNumberFormat="1" applyFont="1" applyBorder="1"/>
    <xf numFmtId="0" fontId="39" fillId="0" borderId="11" xfId="0" applyFont="1" applyBorder="1" applyAlignment="1">
      <alignment horizontal="center"/>
    </xf>
    <xf numFmtId="172" fontId="26" fillId="0" borderId="38" xfId="0" applyNumberFormat="1" applyFont="1" applyBorder="1" applyAlignment="1">
      <alignment vertical="center"/>
    </xf>
    <xf numFmtId="172" fontId="26" fillId="0" borderId="32" xfId="0" applyNumberFormat="1" applyFont="1" applyBorder="1" applyAlignment="1">
      <alignment vertical="center"/>
    </xf>
    <xf numFmtId="172" fontId="26" fillId="0" borderId="33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171" fontId="8" fillId="0" borderId="2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2" fontId="4" fillId="0" borderId="40" xfId="0" applyNumberFormat="1" applyFont="1" applyBorder="1"/>
    <xf numFmtId="2" fontId="0" fillId="0" borderId="41" xfId="0" applyNumberFormat="1" applyBorder="1"/>
    <xf numFmtId="0" fontId="0" fillId="0" borderId="41" xfId="0" applyBorder="1"/>
    <xf numFmtId="164" fontId="0" fillId="0" borderId="41" xfId="0" applyNumberFormat="1" applyBorder="1"/>
    <xf numFmtId="2" fontId="5" fillId="0" borderId="41" xfId="0" applyNumberFormat="1" applyFont="1" applyBorder="1"/>
    <xf numFmtId="165" fontId="12" fillId="0" borderId="42" xfId="0" applyNumberFormat="1" applyFont="1" applyBorder="1" applyAlignment="1">
      <alignment horizontal="center" vertical="center"/>
    </xf>
    <xf numFmtId="170" fontId="19" fillId="0" borderId="42" xfId="0" applyNumberFormat="1" applyFont="1" applyBorder="1" applyAlignment="1">
      <alignment vertical="center"/>
    </xf>
    <xf numFmtId="2" fontId="6" fillId="0" borderId="43" xfId="0" applyNumberFormat="1" applyFont="1" applyBorder="1"/>
    <xf numFmtId="172" fontId="26" fillId="0" borderId="11" xfId="0" applyNumberFormat="1" applyFont="1" applyBorder="1" applyAlignment="1">
      <alignment vertical="center"/>
    </xf>
    <xf numFmtId="0" fontId="0" fillId="0" borderId="13" xfId="0" applyBorder="1"/>
    <xf numFmtId="0" fontId="0" fillId="0" borderId="26" xfId="0" applyBorder="1"/>
    <xf numFmtId="2" fontId="4" fillId="0" borderId="19" xfId="0" applyNumberFormat="1" applyFont="1" applyBorder="1"/>
    <xf numFmtId="2" fontId="0" fillId="0" borderId="44" xfId="0" applyNumberFormat="1" applyBorder="1"/>
    <xf numFmtId="0" fontId="0" fillId="0" borderId="44" xfId="0" applyBorder="1"/>
    <xf numFmtId="164" fontId="0" fillId="0" borderId="44" xfId="0" applyNumberFormat="1" applyBorder="1"/>
    <xf numFmtId="2" fontId="5" fillId="0" borderId="44" xfId="0" applyNumberFormat="1" applyFont="1" applyBorder="1"/>
    <xf numFmtId="171" fontId="8" fillId="0" borderId="44" xfId="0" applyNumberFormat="1" applyFont="1" applyBorder="1" applyAlignment="1">
      <alignment horizontal="center" vertical="center"/>
    </xf>
    <xf numFmtId="170" fontId="19" fillId="0" borderId="44" xfId="0" applyNumberFormat="1" applyFont="1" applyBorder="1" applyAlignment="1">
      <alignment vertical="center"/>
    </xf>
    <xf numFmtId="2" fontId="6" fillId="0" borderId="45" xfId="0" applyNumberFormat="1" applyFont="1" applyBorder="1"/>
    <xf numFmtId="0" fontId="0" fillId="0" borderId="29" xfId="0" applyBorder="1"/>
    <xf numFmtId="2" fontId="4" fillId="0" borderId="46" xfId="0" applyNumberFormat="1" applyFont="1" applyBorder="1"/>
    <xf numFmtId="2" fontId="0" fillId="0" borderId="42" xfId="0" applyNumberFormat="1" applyBorder="1"/>
    <xf numFmtId="0" fontId="0" fillId="0" borderId="42" xfId="0" applyBorder="1"/>
    <xf numFmtId="164" fontId="0" fillId="0" borderId="42" xfId="0" applyNumberFormat="1" applyBorder="1"/>
    <xf numFmtId="2" fontId="5" fillId="0" borderId="42" xfId="0" applyNumberFormat="1" applyFont="1" applyBorder="1"/>
    <xf numFmtId="2" fontId="6" fillId="0" borderId="47" xfId="0" applyNumberFormat="1" applyFont="1" applyBorder="1"/>
    <xf numFmtId="171" fontId="8" fillId="0" borderId="18" xfId="0" applyNumberFormat="1" applyFont="1" applyBorder="1" applyAlignment="1">
      <alignment horizontal="center" vertical="center"/>
    </xf>
    <xf numFmtId="170" fontId="19" fillId="0" borderId="18" xfId="0" applyNumberFormat="1" applyFont="1" applyBorder="1" applyAlignment="1">
      <alignment vertical="center"/>
    </xf>
    <xf numFmtId="0" fontId="17" fillId="0" borderId="20" xfId="0" applyFont="1" applyBorder="1"/>
    <xf numFmtId="172" fontId="26" fillId="0" borderId="12" xfId="0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2" fontId="4" fillId="0" borderId="42" xfId="0" applyNumberFormat="1" applyFont="1" applyBorder="1"/>
    <xf numFmtId="164" fontId="25" fillId="0" borderId="42" xfId="0" applyNumberFormat="1" applyFont="1" applyBorder="1"/>
    <xf numFmtId="2" fontId="3" fillId="0" borderId="42" xfId="0" applyNumberFormat="1" applyFont="1" applyBorder="1"/>
    <xf numFmtId="165" fontId="20" fillId="0" borderId="42" xfId="0" applyNumberFormat="1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" vertical="center"/>
    </xf>
    <xf numFmtId="2" fontId="18" fillId="0" borderId="42" xfId="0" applyNumberFormat="1" applyFont="1" applyBorder="1"/>
    <xf numFmtId="167" fontId="18" fillId="0" borderId="42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2" fontId="4" fillId="0" borderId="44" xfId="0" applyNumberFormat="1" applyFont="1" applyBorder="1"/>
    <xf numFmtId="164" fontId="25" fillId="0" borderId="44" xfId="0" applyNumberFormat="1" applyFont="1" applyBorder="1"/>
    <xf numFmtId="2" fontId="3" fillId="0" borderId="44" xfId="0" applyNumberFormat="1" applyFont="1" applyBorder="1"/>
    <xf numFmtId="171" fontId="16" fillId="0" borderId="18" xfId="0" applyNumberFormat="1" applyFont="1" applyBorder="1" applyAlignment="1">
      <alignment horizontal="center" vertical="center"/>
    </xf>
    <xf numFmtId="169" fontId="16" fillId="0" borderId="18" xfId="0" applyNumberFormat="1" applyFont="1" applyBorder="1" applyAlignment="1">
      <alignment horizontal="center" vertical="center"/>
    </xf>
    <xf numFmtId="0" fontId="17" fillId="0" borderId="18" xfId="0" applyFont="1" applyBorder="1"/>
    <xf numFmtId="168" fontId="1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2" fontId="6" fillId="0" borderId="42" xfId="0" applyNumberFormat="1" applyFont="1" applyBorder="1"/>
    <xf numFmtId="0" fontId="3" fillId="0" borderId="48" xfId="0" applyFont="1" applyBorder="1" applyAlignment="1">
      <alignment horizontal="center"/>
    </xf>
    <xf numFmtId="2" fontId="4" fillId="0" borderId="18" xfId="0" applyNumberFormat="1" applyFont="1" applyBorder="1"/>
    <xf numFmtId="2" fontId="0" fillId="0" borderId="18" xfId="0" applyNumberFormat="1" applyBorder="1"/>
    <xf numFmtId="0" fontId="25" fillId="0" borderId="18" xfId="0" applyFont="1" applyBorder="1"/>
    <xf numFmtId="0" fontId="3" fillId="0" borderId="18" xfId="0" applyFont="1" applyBorder="1"/>
    <xf numFmtId="0" fontId="41" fillId="0" borderId="1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171" fontId="20" fillId="0" borderId="18" xfId="0" applyNumberFormat="1" applyFont="1" applyBorder="1" applyAlignment="1">
      <alignment horizontal="center" vertical="center"/>
    </xf>
    <xf numFmtId="169" fontId="20" fillId="0" borderId="18" xfId="0" applyNumberFormat="1" applyFont="1" applyBorder="1" applyAlignment="1">
      <alignment horizontal="center" vertical="center"/>
    </xf>
    <xf numFmtId="167" fontId="18" fillId="0" borderId="18" xfId="0" applyNumberFormat="1" applyFont="1" applyBorder="1" applyAlignment="1">
      <alignment horizontal="center" vertical="center"/>
    </xf>
    <xf numFmtId="166" fontId="19" fillId="0" borderId="42" xfId="0" applyNumberFormat="1" applyFont="1" applyBorder="1" applyAlignment="1">
      <alignment horizontal="center" vertical="center"/>
    </xf>
    <xf numFmtId="167" fontId="26" fillId="0" borderId="42" xfId="0" applyNumberFormat="1" applyFont="1" applyBorder="1" applyAlignment="1">
      <alignment horizontal="center" vertical="center"/>
    </xf>
    <xf numFmtId="169" fontId="19" fillId="0" borderId="18" xfId="0" applyNumberFormat="1" applyFont="1" applyBorder="1" applyAlignment="1">
      <alignment horizontal="center" vertical="center"/>
    </xf>
    <xf numFmtId="167" fontId="26" fillId="0" borderId="1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49" xfId="0" applyFont="1" applyBorder="1" applyAlignment="1">
      <alignment horizontal="center"/>
    </xf>
    <xf numFmtId="164" fontId="24" fillId="0" borderId="2" xfId="0" applyNumberFormat="1" applyFont="1" applyBorder="1"/>
    <xf numFmtId="167" fontId="18" fillId="0" borderId="2" xfId="0" applyNumberFormat="1" applyFont="1" applyBorder="1" applyAlignment="1">
      <alignment horizontal="center" vertical="center"/>
    </xf>
    <xf numFmtId="164" fontId="24" fillId="0" borderId="42" xfId="0" applyNumberFormat="1" applyFont="1" applyBorder="1"/>
    <xf numFmtId="0" fontId="24" fillId="0" borderId="18" xfId="0" applyFont="1" applyBorder="1"/>
    <xf numFmtId="169" fontId="9" fillId="0" borderId="18" xfId="0" applyNumberFormat="1" applyFont="1" applyBorder="1" applyAlignment="1">
      <alignment horizontal="center" vertical="center"/>
    </xf>
    <xf numFmtId="169" fontId="18" fillId="0" borderId="18" xfId="0" applyNumberFormat="1" applyFont="1" applyBorder="1" applyAlignment="1">
      <alignment horizontal="center" vertical="center"/>
    </xf>
    <xf numFmtId="167" fontId="34" fillId="0" borderId="42" xfId="0" applyNumberFormat="1" applyFont="1" applyBorder="1" applyAlignment="1">
      <alignment horizontal="center" vertical="center"/>
    </xf>
    <xf numFmtId="168" fontId="26" fillId="0" borderId="18" xfId="0" applyNumberFormat="1" applyFont="1" applyBorder="1" applyAlignment="1">
      <alignment horizontal="center" vertical="center"/>
    </xf>
    <xf numFmtId="0" fontId="42" fillId="0" borderId="15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171" fontId="12" fillId="0" borderId="18" xfId="0" applyNumberFormat="1" applyFont="1" applyBorder="1" applyAlignment="1">
      <alignment horizontal="center" vertical="center"/>
    </xf>
    <xf numFmtId="0" fontId="23" fillId="0" borderId="18" xfId="0" applyFont="1" applyBorder="1"/>
    <xf numFmtId="0" fontId="41" fillId="0" borderId="24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7" fontId="9" fillId="0" borderId="2" xfId="0" applyNumberFormat="1" applyFont="1" applyBorder="1" applyAlignment="1">
      <alignment horizontal="center" vertical="center"/>
    </xf>
    <xf numFmtId="0" fontId="42" fillId="0" borderId="24" xfId="0" applyFont="1" applyBorder="1" applyAlignment="1">
      <alignment horizontal="center"/>
    </xf>
    <xf numFmtId="166" fontId="20" fillId="0" borderId="18" xfId="0" applyNumberFormat="1" applyFont="1" applyBorder="1" applyAlignment="1">
      <alignment horizontal="center" vertical="center"/>
    </xf>
    <xf numFmtId="169" fontId="34" fillId="0" borderId="1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169" fontId="18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22" fillId="0" borderId="2" xfId="0" applyFont="1" applyBorder="1"/>
    <xf numFmtId="165" fontId="20" fillId="0" borderId="42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/>
    </xf>
    <xf numFmtId="167" fontId="34" fillId="0" borderId="47" xfId="0" applyNumberFormat="1" applyFont="1" applyBorder="1" applyAlignment="1">
      <alignment horizontal="center" vertical="center"/>
    </xf>
    <xf numFmtId="169" fontId="34" fillId="0" borderId="20" xfId="0" applyNumberFormat="1" applyFont="1" applyBorder="1" applyAlignment="1">
      <alignment horizontal="center" vertical="center"/>
    </xf>
    <xf numFmtId="167" fontId="18" fillId="0" borderId="47" xfId="0" applyNumberFormat="1" applyFont="1" applyBorder="1" applyAlignment="1">
      <alignment horizontal="center" vertical="center"/>
    </xf>
    <xf numFmtId="167" fontId="18" fillId="0" borderId="2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2" fontId="4" fillId="0" borderId="42" xfId="0" applyNumberFormat="1" applyFont="1" applyBorder="1" applyAlignment="1"/>
    <xf numFmtId="2" fontId="0" fillId="0" borderId="42" xfId="0" applyNumberFormat="1" applyBorder="1" applyAlignment="1"/>
    <xf numFmtId="0" fontId="0" fillId="0" borderId="42" xfId="0" applyBorder="1" applyAlignment="1"/>
    <xf numFmtId="164" fontId="0" fillId="0" borderId="42" xfId="0" applyNumberFormat="1" applyBorder="1" applyAlignment="1"/>
    <xf numFmtId="2" fontId="5" fillId="0" borderId="42" xfId="0" applyNumberFormat="1" applyFont="1" applyBorder="1" applyAlignment="1"/>
    <xf numFmtId="164" fontId="25" fillId="0" borderId="42" xfId="0" applyNumberFormat="1" applyFont="1" applyBorder="1" applyAlignment="1"/>
    <xf numFmtId="2" fontId="3" fillId="0" borderId="42" xfId="0" applyNumberFormat="1" applyFont="1" applyBorder="1" applyAlignment="1"/>
    <xf numFmtId="1" fontId="8" fillId="0" borderId="42" xfId="0" applyNumberFormat="1" applyFont="1" applyBorder="1" applyAlignment="1">
      <alignment horizontal="center" vertical="center"/>
    </xf>
    <xf numFmtId="167" fontId="34" fillId="0" borderId="4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/>
    <xf numFmtId="0" fontId="0" fillId="0" borderId="18" xfId="0" applyBorder="1" applyAlignment="1"/>
    <xf numFmtId="2" fontId="0" fillId="0" borderId="18" xfId="0" applyNumberFormat="1" applyBorder="1" applyAlignment="1"/>
    <xf numFmtId="0" fontId="0" fillId="0" borderId="22" xfId="0" applyBorder="1" applyAlignment="1"/>
    <xf numFmtId="0" fontId="5" fillId="0" borderId="18" xfId="0" applyFont="1" applyBorder="1" applyAlignment="1"/>
    <xf numFmtId="0" fontId="25" fillId="0" borderId="18" xfId="0" applyFont="1" applyBorder="1" applyAlignment="1"/>
    <xf numFmtId="0" fontId="3" fillId="0" borderId="18" xfId="0" applyFont="1" applyBorder="1" applyAlignment="1"/>
    <xf numFmtId="1" fontId="7" fillId="0" borderId="18" xfId="0" applyNumberFormat="1" applyFon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9" fontId="34" fillId="0" borderId="15" xfId="0" applyNumberFormat="1" applyFon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167" fontId="18" fillId="0" borderId="48" xfId="0" applyNumberFormat="1" applyFont="1" applyBorder="1" applyAlignment="1">
      <alignment horizontal="center" vertical="center"/>
    </xf>
    <xf numFmtId="167" fontId="18" fillId="0" borderId="15" xfId="0" applyNumberFormat="1" applyFont="1" applyBorder="1" applyAlignment="1">
      <alignment horizontal="center" vertical="center"/>
    </xf>
    <xf numFmtId="2" fontId="12" fillId="0" borderId="18" xfId="0" applyNumberFormat="1" applyFont="1" applyBorder="1" applyAlignment="1"/>
    <xf numFmtId="0" fontId="6" fillId="0" borderId="14" xfId="0" applyFont="1" applyBorder="1" applyAlignment="1">
      <alignment horizontal="center"/>
    </xf>
    <xf numFmtId="1" fontId="10" fillId="0" borderId="18" xfId="0" applyNumberFormat="1" applyFont="1" applyBorder="1" applyAlignment="1">
      <alignment horizontal="center" vertical="center"/>
    </xf>
    <xf numFmtId="2" fontId="0" fillId="0" borderId="21" xfId="0" applyNumberFormat="1" applyBorder="1" applyAlignment="1"/>
    <xf numFmtId="170" fontId="20" fillId="0" borderId="1" xfId="0" applyNumberFormat="1" applyFont="1" applyBorder="1" applyAlignment="1">
      <alignment vertical="center"/>
    </xf>
    <xf numFmtId="171" fontId="12" fillId="0" borderId="2" xfId="0" applyNumberFormat="1" applyFont="1" applyBorder="1" applyAlignment="1">
      <alignment horizontal="center" vertical="center"/>
    </xf>
    <xf numFmtId="171" fontId="9" fillId="0" borderId="2" xfId="0" applyNumberFormat="1" applyFont="1" applyBorder="1" applyAlignment="1">
      <alignment horizontal="center" vertical="center"/>
    </xf>
    <xf numFmtId="169" fontId="9" fillId="0" borderId="2" xfId="0" applyNumberFormat="1" applyFont="1" applyBorder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0" fontId="44" fillId="0" borderId="0" xfId="0" applyFont="1"/>
    <xf numFmtId="0" fontId="38" fillId="0" borderId="54" xfId="0" applyFont="1" applyBorder="1" applyAlignment="1">
      <alignment horizontal="center"/>
    </xf>
    <xf numFmtId="0" fontId="38" fillId="0" borderId="5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3" fillId="0" borderId="0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40" fillId="0" borderId="11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74"/>
  <sheetViews>
    <sheetView tabSelected="1" zoomScaleNormal="100" zoomScaleSheetLayoutView="100" workbookViewId="0">
      <selection activeCell="C1" sqref="C1:T1"/>
    </sheetView>
  </sheetViews>
  <sheetFormatPr defaultRowHeight="15.75"/>
  <cols>
    <col min="1" max="1" width="8" customWidth="1"/>
    <col min="2" max="2" width="9.28515625" bestFit="1" customWidth="1"/>
    <col min="3" max="3" width="25.42578125" style="88" customWidth="1"/>
    <col min="4" max="4" width="14.42578125" style="19" customWidth="1"/>
    <col min="5" max="5" width="5.7109375" hidden="1" customWidth="1"/>
    <col min="6" max="6" width="6.140625" hidden="1" customWidth="1"/>
    <col min="7" max="7" width="5.140625" hidden="1" customWidth="1"/>
    <col min="8" max="9" width="4.85546875" hidden="1" customWidth="1"/>
    <col min="10" max="10" width="5.7109375" hidden="1" customWidth="1"/>
    <col min="11" max="11" width="5.140625" hidden="1" customWidth="1"/>
    <col min="12" max="12" width="6.28515625" hidden="1" customWidth="1"/>
    <col min="13" max="13" width="10.42578125" hidden="1" customWidth="1"/>
    <col min="14" max="14" width="10.5703125" hidden="1" customWidth="1"/>
    <col min="15" max="15" width="7.5703125" bestFit="1" customWidth="1"/>
    <col min="16" max="16" width="12.42578125" style="6" bestFit="1" customWidth="1"/>
    <col min="17" max="17" width="10" hidden="1" customWidth="1"/>
    <col min="18" max="18" width="12.7109375" bestFit="1" customWidth="1"/>
    <col min="19" max="19" width="15.42578125" bestFit="1" customWidth="1"/>
    <col min="20" max="20" width="12.5703125" customWidth="1"/>
    <col min="21" max="21" width="19.140625" customWidth="1"/>
    <col min="22" max="22" width="12.5703125" bestFit="1" customWidth="1"/>
    <col min="23" max="23" width="21" bestFit="1" customWidth="1"/>
  </cols>
  <sheetData>
    <row r="1" spans="2:23" ht="23.25"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82"/>
      <c r="V1" s="17"/>
      <c r="W1" s="17"/>
    </row>
    <row r="2" spans="2:23" s="79" customFormat="1">
      <c r="C2" s="71"/>
      <c r="D2" s="80"/>
      <c r="S2" s="79">
        <v>1.95583</v>
      </c>
      <c r="T2" s="79">
        <v>2.2465299999999999</v>
      </c>
      <c r="U2" s="81">
        <v>250</v>
      </c>
    </row>
    <row r="3" spans="2:23" ht="16.5" thickBot="1">
      <c r="C3" s="337" t="s">
        <v>157</v>
      </c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21"/>
      <c r="W3" s="21"/>
    </row>
    <row r="4" spans="2:23" s="6" customFormat="1" ht="16.5" thickBot="1">
      <c r="B4" s="100" t="s">
        <v>173</v>
      </c>
      <c r="C4" s="103" t="s">
        <v>17</v>
      </c>
      <c r="D4" s="106" t="s">
        <v>160</v>
      </c>
      <c r="E4" s="328" t="s">
        <v>0</v>
      </c>
      <c r="F4" s="328"/>
      <c r="G4" s="328"/>
      <c r="H4" s="328"/>
      <c r="I4" s="328"/>
      <c r="J4" s="328"/>
      <c r="K4" s="328"/>
      <c r="L4" s="329"/>
      <c r="M4" s="327" t="s">
        <v>18</v>
      </c>
      <c r="N4" s="328"/>
      <c r="O4" s="330" t="s">
        <v>141</v>
      </c>
      <c r="P4" s="331"/>
      <c r="Q4" s="134" t="s">
        <v>13</v>
      </c>
      <c r="R4" s="113" t="s">
        <v>15</v>
      </c>
      <c r="S4" s="113" t="s">
        <v>20</v>
      </c>
      <c r="T4" s="325" t="s">
        <v>165</v>
      </c>
      <c r="U4" s="326"/>
      <c r="V4" s="14"/>
      <c r="W4" s="14"/>
    </row>
    <row r="5" spans="2:23">
      <c r="B5" s="122"/>
      <c r="C5" s="104" t="s">
        <v>16</v>
      </c>
      <c r="D5" s="107" t="s">
        <v>161</v>
      </c>
      <c r="E5" s="105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4" t="s">
        <v>19</v>
      </c>
      <c r="N5" s="16" t="s">
        <v>10</v>
      </c>
      <c r="O5" s="332" t="s">
        <v>166</v>
      </c>
      <c r="P5" s="333"/>
      <c r="Q5" s="109" t="s">
        <v>14</v>
      </c>
      <c r="R5" s="101" t="s">
        <v>12</v>
      </c>
      <c r="S5" s="99" t="s">
        <v>162</v>
      </c>
      <c r="T5" s="15" t="s">
        <v>12</v>
      </c>
      <c r="U5" s="124" t="s">
        <v>164</v>
      </c>
    </row>
    <row r="6" spans="2:23" ht="16.5" thickBot="1">
      <c r="B6" s="123" t="s">
        <v>174</v>
      </c>
      <c r="C6" s="131" t="s">
        <v>167</v>
      </c>
      <c r="D6" s="108" t="s">
        <v>159</v>
      </c>
      <c r="E6" s="132"/>
      <c r="F6" s="126"/>
      <c r="G6" s="126"/>
      <c r="H6" s="126"/>
      <c r="I6" s="126"/>
      <c r="J6" s="126"/>
      <c r="K6" s="126"/>
      <c r="L6" s="126"/>
      <c r="M6" s="127" t="s">
        <v>9</v>
      </c>
      <c r="N6" s="133"/>
      <c r="O6" s="111" t="s">
        <v>11</v>
      </c>
      <c r="P6" s="112" t="s">
        <v>170</v>
      </c>
      <c r="Q6" s="135" t="s">
        <v>12</v>
      </c>
      <c r="R6" s="123" t="s">
        <v>169</v>
      </c>
      <c r="S6" s="123" t="s">
        <v>143</v>
      </c>
      <c r="T6" s="129" t="s">
        <v>163</v>
      </c>
      <c r="U6" s="130" t="s">
        <v>168</v>
      </c>
    </row>
    <row r="7" spans="2:23" ht="18">
      <c r="B7" s="334">
        <v>2</v>
      </c>
      <c r="C7" s="266" t="s">
        <v>31</v>
      </c>
      <c r="D7" s="285">
        <v>55.41</v>
      </c>
      <c r="E7" s="310">
        <v>1.01</v>
      </c>
      <c r="F7" s="286">
        <v>0.94</v>
      </c>
      <c r="G7" s="286">
        <v>0.98</v>
      </c>
      <c r="H7" s="287">
        <v>1.0049999999999999</v>
      </c>
      <c r="I7" s="286" t="s">
        <v>16</v>
      </c>
      <c r="J7" s="286" t="s">
        <v>16</v>
      </c>
      <c r="K7" s="286" t="s">
        <v>16</v>
      </c>
      <c r="L7" s="288">
        <f>E7*F7*G7*H7</f>
        <v>0.93506405999999975</v>
      </c>
      <c r="M7" s="286">
        <f>D7*L7</f>
        <v>51.811899564599983</v>
      </c>
      <c r="N7" s="289">
        <f>M8+M7</f>
        <v>52.705899564599981</v>
      </c>
      <c r="O7" s="290">
        <f>(D7+D8)*100/P170</f>
        <v>1.5195994232861236</v>
      </c>
      <c r="P7" s="291">
        <f>O7*R170/100</f>
        <v>7.9392991469006757</v>
      </c>
      <c r="Q7" s="289">
        <f>N7+P7</f>
        <v>60.645198711500655</v>
      </c>
      <c r="R7" s="292" t="s">
        <v>16</v>
      </c>
      <c r="S7" s="292" t="s">
        <v>16</v>
      </c>
      <c r="T7" s="285">
        <f>P7+D7+D8</f>
        <v>66.329299146900667</v>
      </c>
      <c r="U7" s="293" t="s">
        <v>136</v>
      </c>
      <c r="V7" s="88"/>
    </row>
    <row r="8" spans="2:23" ht="18.75" thickBot="1">
      <c r="B8" s="334"/>
      <c r="C8" s="267" t="s">
        <v>32</v>
      </c>
      <c r="D8" s="294">
        <v>2.98</v>
      </c>
      <c r="E8" s="295"/>
      <c r="F8" s="295"/>
      <c r="G8" s="295"/>
      <c r="H8" s="295"/>
      <c r="I8" s="295"/>
      <c r="J8" s="295"/>
      <c r="K8" s="296">
        <v>0.3</v>
      </c>
      <c r="L8" s="296" t="s">
        <v>16</v>
      </c>
      <c r="M8" s="296">
        <f>D8*K8</f>
        <v>0.89400000000000002</v>
      </c>
      <c r="N8" s="298"/>
      <c r="O8" s="299"/>
      <c r="P8" s="300"/>
      <c r="Q8" s="295"/>
      <c r="R8" s="301">
        <v>506.05</v>
      </c>
      <c r="S8" s="302" t="s">
        <v>16</v>
      </c>
      <c r="T8" s="295"/>
      <c r="U8" s="303" t="s">
        <v>135</v>
      </c>
      <c r="V8" s="88"/>
    </row>
    <row r="9" spans="2:23" ht="18">
      <c r="B9" s="334"/>
      <c r="C9" s="266" t="s">
        <v>33</v>
      </c>
      <c r="D9" s="285">
        <v>40.47</v>
      </c>
      <c r="E9" s="286">
        <v>1.01</v>
      </c>
      <c r="F9" s="286">
        <v>0.94</v>
      </c>
      <c r="G9" s="286">
        <v>1</v>
      </c>
      <c r="H9" s="287">
        <v>1.0049999999999999</v>
      </c>
      <c r="I9" s="286" t="s">
        <v>16</v>
      </c>
      <c r="J9" s="286" t="s">
        <v>16</v>
      </c>
      <c r="K9" s="287"/>
      <c r="L9" s="288">
        <f>E9*F9*G9*H9</f>
        <v>0.95414699999999986</v>
      </c>
      <c r="M9" s="286">
        <f>D9*L9</f>
        <v>38.614329089999991</v>
      </c>
      <c r="N9" s="289">
        <f>M10+M9</f>
        <v>39.445329089999994</v>
      </c>
      <c r="O9" s="290">
        <f>(D9+D10)*100/P170</f>
        <v>1.1253207580560369</v>
      </c>
      <c r="P9" s="291">
        <f>O9*R170/100</f>
        <v>5.8793508325395658</v>
      </c>
      <c r="Q9" s="286">
        <f>N9+P9</f>
        <v>45.324679922539559</v>
      </c>
      <c r="R9" s="292" t="s">
        <v>16</v>
      </c>
      <c r="S9" s="292" t="s">
        <v>16</v>
      </c>
      <c r="T9" s="285">
        <f>P9+D9+D10</f>
        <v>49.119350832539567</v>
      </c>
      <c r="U9" s="293" t="s">
        <v>136</v>
      </c>
      <c r="V9" s="88"/>
    </row>
    <row r="10" spans="2:23" ht="18.75" thickBot="1">
      <c r="B10" s="334"/>
      <c r="C10" s="267" t="s">
        <v>34</v>
      </c>
      <c r="D10" s="294">
        <v>2.77</v>
      </c>
      <c r="E10" s="295"/>
      <c r="F10" s="295"/>
      <c r="G10" s="295"/>
      <c r="H10" s="295"/>
      <c r="I10" s="295"/>
      <c r="J10" s="295"/>
      <c r="K10" s="296">
        <v>0.3</v>
      </c>
      <c r="L10" s="296" t="s">
        <v>16</v>
      </c>
      <c r="M10" s="296">
        <f>D10*K10</f>
        <v>0.83099999999999996</v>
      </c>
      <c r="N10" s="298"/>
      <c r="O10" s="299"/>
      <c r="P10" s="300"/>
      <c r="Q10" s="295"/>
      <c r="R10" s="309" t="s">
        <v>16</v>
      </c>
      <c r="S10" s="302"/>
      <c r="T10" s="295"/>
      <c r="U10" s="303" t="s">
        <v>135</v>
      </c>
      <c r="V10" s="88"/>
    </row>
    <row r="11" spans="2:23" ht="18">
      <c r="B11" s="334"/>
      <c r="C11" s="266" t="s">
        <v>35</v>
      </c>
      <c r="D11" s="285">
        <v>69.540000000000006</v>
      </c>
      <c r="E11" s="286">
        <v>1.01</v>
      </c>
      <c r="F11" s="286">
        <v>0.94</v>
      </c>
      <c r="G11" s="286">
        <v>1</v>
      </c>
      <c r="H11" s="287">
        <v>1.0049999999999999</v>
      </c>
      <c r="I11" s="286" t="s">
        <v>16</v>
      </c>
      <c r="J11" s="286" t="s">
        <v>16</v>
      </c>
      <c r="K11" s="287"/>
      <c r="L11" s="288">
        <f>E11*F11*G11*H11</f>
        <v>0.95414699999999986</v>
      </c>
      <c r="M11" s="286">
        <f>D11*L11</f>
        <v>66.35138237999999</v>
      </c>
      <c r="N11" s="289">
        <f>M11+M12</f>
        <v>67.49138237999999</v>
      </c>
      <c r="O11" s="290">
        <f>(D11+D12)*100/P170</f>
        <v>1.9086730896352855</v>
      </c>
      <c r="P11" s="291">
        <f>O11*R170/100</f>
        <v>9.9720534241085037</v>
      </c>
      <c r="Q11" s="286">
        <f>P11+N11</f>
        <v>77.463435804108499</v>
      </c>
      <c r="R11" s="292" t="s">
        <v>16</v>
      </c>
      <c r="S11" s="292" t="s">
        <v>16</v>
      </c>
      <c r="T11" s="285">
        <f>P11+D11+D12</f>
        <v>83.312053424108512</v>
      </c>
      <c r="U11" s="293" t="s">
        <v>136</v>
      </c>
      <c r="V11" s="88"/>
      <c r="W11" s="10"/>
    </row>
    <row r="12" spans="2:23" ht="18.75" thickBot="1">
      <c r="B12" s="334"/>
      <c r="C12" s="267" t="s">
        <v>36</v>
      </c>
      <c r="D12" s="294">
        <v>3.8</v>
      </c>
      <c r="E12" s="295"/>
      <c r="F12" s="295"/>
      <c r="G12" s="295"/>
      <c r="H12" s="295"/>
      <c r="I12" s="295"/>
      <c r="J12" s="295"/>
      <c r="K12" s="296">
        <v>0.3</v>
      </c>
      <c r="L12" s="296" t="s">
        <v>16</v>
      </c>
      <c r="M12" s="296">
        <f>D12*K12</f>
        <v>1.1399999999999999</v>
      </c>
      <c r="N12" s="298"/>
      <c r="O12" s="299"/>
      <c r="P12" s="300"/>
      <c r="Q12" s="295"/>
      <c r="R12" s="302" t="s">
        <v>16</v>
      </c>
      <c r="S12" s="302"/>
      <c r="T12" s="295"/>
      <c r="U12" s="303" t="s">
        <v>135</v>
      </c>
      <c r="V12" s="88"/>
    </row>
    <row r="13" spans="2:23" ht="18">
      <c r="B13" s="334"/>
      <c r="C13" s="266" t="s">
        <v>37</v>
      </c>
      <c r="D13" s="285">
        <v>36.9</v>
      </c>
      <c r="E13" s="286">
        <v>0.98</v>
      </c>
      <c r="F13" s="286">
        <v>0.94</v>
      </c>
      <c r="G13" s="286">
        <v>1</v>
      </c>
      <c r="H13" s="287">
        <v>1.0049999999999999</v>
      </c>
      <c r="I13" s="287"/>
      <c r="J13" s="287"/>
      <c r="K13" s="287"/>
      <c r="L13" s="288">
        <f>E13*F13*G13*H13</f>
        <v>0.9258059999999998</v>
      </c>
      <c r="M13" s="286">
        <f>D13*L13</f>
        <v>34.162241399999992</v>
      </c>
      <c r="N13" s="289">
        <f>M13+M14</f>
        <v>34.954241399999994</v>
      </c>
      <c r="O13" s="290">
        <f>(D13+D14)*100/P170</f>
        <v>1.02902827875892</v>
      </c>
      <c r="P13" s="291">
        <f>O13*R170/100</f>
        <v>5.3762611452038493</v>
      </c>
      <c r="Q13" s="286">
        <f>P13+N13</f>
        <v>40.330502545203842</v>
      </c>
      <c r="R13" s="292" t="s">
        <v>16</v>
      </c>
      <c r="S13" s="292" t="s">
        <v>16</v>
      </c>
      <c r="T13" s="285">
        <f>P13+D13+D14</f>
        <v>44.916261145203848</v>
      </c>
      <c r="U13" s="305" t="s">
        <v>138</v>
      </c>
      <c r="V13" s="88"/>
    </row>
    <row r="14" spans="2:23" ht="18.75" thickBot="1">
      <c r="B14" s="334"/>
      <c r="C14" s="267" t="s">
        <v>38</v>
      </c>
      <c r="D14" s="294">
        <v>2.64</v>
      </c>
      <c r="E14" s="295"/>
      <c r="F14" s="295"/>
      <c r="G14" s="295"/>
      <c r="H14" s="295"/>
      <c r="I14" s="295"/>
      <c r="J14" s="295"/>
      <c r="K14" s="296">
        <v>0.3</v>
      </c>
      <c r="L14" s="295"/>
      <c r="M14" s="295">
        <f>D14*K14</f>
        <v>0.79200000000000004</v>
      </c>
      <c r="N14" s="298"/>
      <c r="O14" s="299"/>
      <c r="P14" s="300"/>
      <c r="Q14" s="295"/>
      <c r="R14" s="302" t="s">
        <v>16</v>
      </c>
      <c r="S14" s="302"/>
      <c r="T14" s="295"/>
      <c r="U14" s="306" t="s">
        <v>137</v>
      </c>
      <c r="V14" s="115"/>
    </row>
    <row r="15" spans="2:23" ht="18">
      <c r="B15" s="335">
        <v>3</v>
      </c>
      <c r="C15" s="266" t="s">
        <v>39</v>
      </c>
      <c r="D15" s="285">
        <v>55.41</v>
      </c>
      <c r="E15" s="286">
        <v>1.01</v>
      </c>
      <c r="F15" s="286">
        <v>0.94</v>
      </c>
      <c r="G15" s="286">
        <v>1</v>
      </c>
      <c r="H15" s="287">
        <v>1.0049999999999999</v>
      </c>
      <c r="I15" s="287"/>
      <c r="J15" s="287"/>
      <c r="K15" s="287"/>
      <c r="L15" s="288">
        <f>E15*F15*G15*H15</f>
        <v>0.95414699999999986</v>
      </c>
      <c r="M15" s="286">
        <f>D15*L15</f>
        <v>52.869285269999992</v>
      </c>
      <c r="N15" s="289">
        <f>M15+M16</f>
        <v>53.610285269999991</v>
      </c>
      <c r="O15" s="290">
        <f>(D15+D16)*100/P170</f>
        <v>1.5063266761397645</v>
      </c>
      <c r="P15" s="291">
        <f>O15*R170/100</f>
        <v>7.869954352159807</v>
      </c>
      <c r="Q15" s="286">
        <f>P15+N15</f>
        <v>61.4802396221598</v>
      </c>
      <c r="R15" s="292" t="s">
        <v>16</v>
      </c>
      <c r="S15" s="292" t="s">
        <v>16</v>
      </c>
      <c r="T15" s="285">
        <f>P15+D15+D16</f>
        <v>65.749954352159804</v>
      </c>
      <c r="U15" s="293" t="s">
        <v>136</v>
      </c>
      <c r="V15" s="88"/>
    </row>
    <row r="16" spans="2:23" ht="18.75" thickBot="1">
      <c r="B16" s="334"/>
      <c r="C16" s="267" t="s">
        <v>40</v>
      </c>
      <c r="D16" s="294">
        <v>2.4700000000000002</v>
      </c>
      <c r="E16" s="295"/>
      <c r="F16" s="295"/>
      <c r="G16" s="295"/>
      <c r="H16" s="295"/>
      <c r="I16" s="295"/>
      <c r="J16" s="295"/>
      <c r="K16" s="296">
        <v>0.3</v>
      </c>
      <c r="L16" s="297"/>
      <c r="M16" s="295">
        <f>D16*K16</f>
        <v>0.74099999999999999</v>
      </c>
      <c r="N16" s="298"/>
      <c r="O16" s="299"/>
      <c r="P16" s="300"/>
      <c r="Q16" s="295"/>
      <c r="R16" s="301">
        <v>500</v>
      </c>
      <c r="S16" s="302"/>
      <c r="T16" s="295"/>
      <c r="U16" s="303" t="s">
        <v>135</v>
      </c>
      <c r="V16" s="88"/>
    </row>
    <row r="17" spans="2:22" ht="18">
      <c r="B17" s="334"/>
      <c r="C17" s="266" t="s">
        <v>41</v>
      </c>
      <c r="D17" s="285">
        <v>40.47</v>
      </c>
      <c r="E17" s="286">
        <v>1.01</v>
      </c>
      <c r="F17" s="286">
        <v>1.03</v>
      </c>
      <c r="G17" s="286">
        <v>1</v>
      </c>
      <c r="H17" s="287">
        <v>1.0049999999999999</v>
      </c>
      <c r="I17" s="287"/>
      <c r="J17" s="287"/>
      <c r="K17" s="287"/>
      <c r="L17" s="288">
        <f>E17*F17*G17*H17</f>
        <v>1.0455014999999999</v>
      </c>
      <c r="M17" s="286">
        <f>D17*L17</f>
        <v>42.31144570499999</v>
      </c>
      <c r="N17" s="289">
        <f>M17+M18</f>
        <v>43.05244570499999</v>
      </c>
      <c r="O17" s="290">
        <f>(D17+D18)*100/P170</f>
        <v>1.1175132597346491</v>
      </c>
      <c r="P17" s="291">
        <f>O17*R170/100</f>
        <v>5.8385597768096433</v>
      </c>
      <c r="Q17" s="286">
        <f>P17+N17</f>
        <v>48.891005481809636</v>
      </c>
      <c r="R17" s="304"/>
      <c r="S17" s="304"/>
      <c r="T17" s="285">
        <f>P17+D17+D18</f>
        <v>48.778559776809644</v>
      </c>
      <c r="U17" s="293" t="s">
        <v>136</v>
      </c>
      <c r="V17" s="88"/>
    </row>
    <row r="18" spans="2:22" ht="18.75" thickBot="1">
      <c r="B18" s="334"/>
      <c r="C18" s="267" t="s">
        <v>42</v>
      </c>
      <c r="D18" s="294">
        <v>2.4700000000000002</v>
      </c>
      <c r="E18" s="295"/>
      <c r="F18" s="295"/>
      <c r="G18" s="295"/>
      <c r="H18" s="295"/>
      <c r="I18" s="295"/>
      <c r="J18" s="295"/>
      <c r="K18" s="296">
        <v>0.3</v>
      </c>
      <c r="L18" s="295"/>
      <c r="M18" s="296">
        <f>D18*K18</f>
        <v>0.74099999999999999</v>
      </c>
      <c r="N18" s="298"/>
      <c r="O18" s="299"/>
      <c r="P18" s="300"/>
      <c r="Q18" s="295"/>
      <c r="R18" s="302"/>
      <c r="S18" s="302"/>
      <c r="T18" s="295"/>
      <c r="U18" s="303" t="s">
        <v>135</v>
      </c>
      <c r="V18" s="88"/>
    </row>
    <row r="19" spans="2:22" ht="18">
      <c r="B19" s="334"/>
      <c r="C19" s="266" t="s">
        <v>43</v>
      </c>
      <c r="D19" s="285">
        <v>72.739999999999995</v>
      </c>
      <c r="E19" s="286">
        <v>0.98</v>
      </c>
      <c r="F19" s="286">
        <v>1.03</v>
      </c>
      <c r="G19" s="286">
        <v>1</v>
      </c>
      <c r="H19" s="287">
        <v>1.0049999999999999</v>
      </c>
      <c r="I19" s="287"/>
      <c r="J19" s="287"/>
      <c r="K19" s="287"/>
      <c r="L19" s="288">
        <f>E19*F19*G19*H19</f>
        <v>1.0144469999999999</v>
      </c>
      <c r="M19" s="286">
        <f>D19*L19</f>
        <v>73.790874779999982</v>
      </c>
      <c r="N19" s="289">
        <f>M19+M20</f>
        <v>74.531874779999981</v>
      </c>
      <c r="O19" s="290">
        <f>(D19+D20)*100/P170</f>
        <v>1.9573398291719362</v>
      </c>
      <c r="P19" s="291">
        <f>O19*R170/100</f>
        <v>10.226317671491689</v>
      </c>
      <c r="Q19" s="286">
        <f>P19+N19</f>
        <v>84.758192451491666</v>
      </c>
      <c r="R19" s="292" t="s">
        <v>16</v>
      </c>
      <c r="S19" s="292" t="s">
        <v>16</v>
      </c>
      <c r="T19" s="285">
        <f>P19+D19+D20</f>
        <v>85.436317671491679</v>
      </c>
      <c r="U19" s="305" t="s">
        <v>138</v>
      </c>
      <c r="V19" s="88"/>
    </row>
    <row r="20" spans="2:22" ht="18.75" thickBot="1">
      <c r="B20" s="334"/>
      <c r="C20" s="267" t="s">
        <v>44</v>
      </c>
      <c r="D20" s="294">
        <v>2.4700000000000002</v>
      </c>
      <c r="E20" s="295"/>
      <c r="F20" s="295"/>
      <c r="G20" s="295"/>
      <c r="H20" s="295"/>
      <c r="I20" s="295"/>
      <c r="J20" s="295"/>
      <c r="K20" s="296">
        <v>0.3</v>
      </c>
      <c r="L20" s="295"/>
      <c r="M20" s="296">
        <f>D20*K20</f>
        <v>0.74099999999999999</v>
      </c>
      <c r="N20" s="298"/>
      <c r="O20" s="299"/>
      <c r="P20" s="300"/>
      <c r="Q20" s="295"/>
      <c r="R20" s="301">
        <v>520</v>
      </c>
      <c r="S20" s="302"/>
      <c r="T20" s="295"/>
      <c r="U20" s="306" t="s">
        <v>137</v>
      </c>
      <c r="V20" s="88"/>
    </row>
    <row r="21" spans="2:22" ht="18">
      <c r="B21" s="334"/>
      <c r="C21" s="266" t="s">
        <v>45</v>
      </c>
      <c r="D21" s="285">
        <v>36.9</v>
      </c>
      <c r="E21" s="286">
        <v>1.01</v>
      </c>
      <c r="F21" s="286">
        <v>1.03</v>
      </c>
      <c r="G21" s="286">
        <v>1</v>
      </c>
      <c r="H21" s="287">
        <v>1.0049999999999999</v>
      </c>
      <c r="I21" s="287"/>
      <c r="J21" s="287"/>
      <c r="K21" s="287"/>
      <c r="L21" s="288">
        <f>E21*F21*G21*H21</f>
        <v>1.0455014999999999</v>
      </c>
      <c r="M21" s="286">
        <f>D21*L21</f>
        <v>38.579005349999996</v>
      </c>
      <c r="N21" s="289">
        <f>M21+M22</f>
        <v>39.320005349999995</v>
      </c>
      <c r="O21" s="290">
        <f>(D21+D22)*100/P170</f>
        <v>1.0246040297101333</v>
      </c>
      <c r="P21" s="291">
        <f>O21*R170/100</f>
        <v>5.3531462136235586</v>
      </c>
      <c r="Q21" s="286">
        <f>P21+N21</f>
        <v>44.673151563623556</v>
      </c>
      <c r="R21" s="292" t="s">
        <v>16</v>
      </c>
      <c r="S21" s="292" t="s">
        <v>16</v>
      </c>
      <c r="T21" s="285">
        <f>P21+D21+D22</f>
        <v>44.723146213623558</v>
      </c>
      <c r="U21" s="293" t="s">
        <v>136</v>
      </c>
      <c r="V21" s="88"/>
    </row>
    <row r="22" spans="2:22" ht="18.75" thickBot="1">
      <c r="B22" s="336"/>
      <c r="C22" s="267" t="s">
        <v>46</v>
      </c>
      <c r="D22" s="294">
        <v>2.4700000000000002</v>
      </c>
      <c r="E22" s="295"/>
      <c r="F22" s="295"/>
      <c r="G22" s="295"/>
      <c r="H22" s="295"/>
      <c r="I22" s="295"/>
      <c r="J22" s="295"/>
      <c r="K22" s="296">
        <v>0.3</v>
      </c>
      <c r="L22" s="295"/>
      <c r="M22" s="296">
        <f>D22*K22</f>
        <v>0.74099999999999999</v>
      </c>
      <c r="N22" s="298"/>
      <c r="O22" s="299"/>
      <c r="P22" s="300"/>
      <c r="Q22" s="295"/>
      <c r="R22" s="301">
        <v>506.22</v>
      </c>
      <c r="S22" s="302"/>
      <c r="T22" s="295"/>
      <c r="U22" s="303" t="s">
        <v>135</v>
      </c>
      <c r="V22" s="88"/>
    </row>
    <row r="23" spans="2:22" ht="18">
      <c r="B23" s="335">
        <v>4</v>
      </c>
      <c r="C23" s="266" t="s">
        <v>47</v>
      </c>
      <c r="D23" s="285">
        <v>65.83</v>
      </c>
      <c r="E23" s="286">
        <v>1.01</v>
      </c>
      <c r="F23" s="286">
        <v>1.03</v>
      </c>
      <c r="G23" s="286">
        <v>1</v>
      </c>
      <c r="H23" s="287">
        <v>1.0049999999999999</v>
      </c>
      <c r="I23" s="287"/>
      <c r="J23" s="287"/>
      <c r="K23" s="287"/>
      <c r="L23" s="288">
        <f>E23*F23*G23*H23</f>
        <v>1.0455014999999999</v>
      </c>
      <c r="M23" s="286">
        <f>D23*L23</f>
        <v>68.82536374499999</v>
      </c>
      <c r="N23" s="289">
        <f>M23+M24</f>
        <v>69.56636374499999</v>
      </c>
      <c r="O23" s="290">
        <f>(D23+D24)*100/P170</f>
        <v>1.7775071178359694</v>
      </c>
      <c r="P23" s="291">
        <f>O23*R170/100</f>
        <v>9.2867636878457986</v>
      </c>
      <c r="Q23" s="286">
        <f>P23+N23</f>
        <v>78.853127432845781</v>
      </c>
      <c r="R23" s="292" t="s">
        <v>16</v>
      </c>
      <c r="S23" s="292" t="s">
        <v>16</v>
      </c>
      <c r="T23" s="285">
        <f>P23+D23+D24</f>
        <v>77.586763687845803</v>
      </c>
      <c r="U23" s="293" t="s">
        <v>136</v>
      </c>
      <c r="V23" s="88"/>
    </row>
    <row r="24" spans="2:22" ht="18.75" thickBot="1">
      <c r="B24" s="334"/>
      <c r="C24" s="267" t="s">
        <v>48</v>
      </c>
      <c r="D24" s="294">
        <v>2.4700000000000002</v>
      </c>
      <c r="E24" s="295"/>
      <c r="F24" s="295"/>
      <c r="G24" s="295"/>
      <c r="H24" s="295"/>
      <c r="I24" s="295"/>
      <c r="J24" s="295"/>
      <c r="K24" s="296">
        <v>0.3</v>
      </c>
      <c r="L24" s="295" t="s">
        <v>16</v>
      </c>
      <c r="M24" s="296">
        <f>D24*K24</f>
        <v>0.74099999999999999</v>
      </c>
      <c r="N24" s="298"/>
      <c r="O24" s="299"/>
      <c r="P24" s="300"/>
      <c r="Q24" s="295"/>
      <c r="R24" s="302" t="s">
        <v>16</v>
      </c>
      <c r="S24" s="302"/>
      <c r="T24" s="295"/>
      <c r="U24" s="303" t="s">
        <v>135</v>
      </c>
      <c r="V24" s="88"/>
    </row>
    <row r="25" spans="2:22" ht="18">
      <c r="B25" s="334"/>
      <c r="C25" s="266" t="s">
        <v>49</v>
      </c>
      <c r="D25" s="285">
        <v>41.21</v>
      </c>
      <c r="E25" s="286">
        <v>0.98</v>
      </c>
      <c r="F25" s="286">
        <v>1.03</v>
      </c>
      <c r="G25" s="286">
        <v>1</v>
      </c>
      <c r="H25" s="287">
        <v>1.0049999999999999</v>
      </c>
      <c r="I25" s="287"/>
      <c r="J25" s="287"/>
      <c r="K25" s="287"/>
      <c r="L25" s="288">
        <f>E25*F25*G25*H25</f>
        <v>1.0144469999999999</v>
      </c>
      <c r="M25" s="286">
        <f>D25*L25</f>
        <v>41.805360869999994</v>
      </c>
      <c r="N25" s="289">
        <f>M25+M26</f>
        <v>42.546360869999994</v>
      </c>
      <c r="O25" s="290">
        <f>(D25+D26)*100/P170</f>
        <v>1.1367717555940724</v>
      </c>
      <c r="P25" s="291">
        <f>O25*R170/100</f>
        <v>5.9391777142767861</v>
      </c>
      <c r="Q25" s="286">
        <f>P25+N25</f>
        <v>48.485538584276782</v>
      </c>
      <c r="R25" s="292" t="s">
        <v>16</v>
      </c>
      <c r="S25" s="292" t="s">
        <v>16</v>
      </c>
      <c r="T25" s="285">
        <f>P25+D25+D26</f>
        <v>49.619177714276788</v>
      </c>
      <c r="U25" s="305" t="s">
        <v>138</v>
      </c>
      <c r="V25" s="88"/>
    </row>
    <row r="26" spans="2:22" ht="18.75" thickBot="1">
      <c r="B26" s="334"/>
      <c r="C26" s="267" t="s">
        <v>50</v>
      </c>
      <c r="D26" s="294">
        <v>2.4700000000000002</v>
      </c>
      <c r="E26" s="295"/>
      <c r="F26" s="295"/>
      <c r="G26" s="295"/>
      <c r="H26" s="295"/>
      <c r="I26" s="295"/>
      <c r="J26" s="295"/>
      <c r="K26" s="296">
        <v>0.3</v>
      </c>
      <c r="L26" s="295"/>
      <c r="M26" s="296">
        <f>D26*K26</f>
        <v>0.74099999999999999</v>
      </c>
      <c r="N26" s="298"/>
      <c r="O26" s="299"/>
      <c r="P26" s="300"/>
      <c r="Q26" s="295"/>
      <c r="R26" s="301">
        <v>510.76</v>
      </c>
      <c r="S26" s="302"/>
      <c r="T26" s="295"/>
      <c r="U26" s="306" t="s">
        <v>137</v>
      </c>
      <c r="V26" s="88"/>
    </row>
    <row r="27" spans="2:22" ht="18">
      <c r="B27" s="334"/>
      <c r="C27" s="266" t="s">
        <v>51</v>
      </c>
      <c r="D27" s="285">
        <v>105.65</v>
      </c>
      <c r="E27" s="286">
        <v>0.99</v>
      </c>
      <c r="F27" s="286">
        <v>1.03</v>
      </c>
      <c r="G27" s="286">
        <v>1</v>
      </c>
      <c r="H27" s="287">
        <v>1.002</v>
      </c>
      <c r="I27" s="287"/>
      <c r="J27" s="287"/>
      <c r="K27" s="287"/>
      <c r="L27" s="288">
        <f>E27*F27*G27*H27</f>
        <v>1.0217394</v>
      </c>
      <c r="M27" s="286">
        <f>D27*L27</f>
        <v>107.94676761000001</v>
      </c>
      <c r="N27" s="289">
        <f>M27+M28</f>
        <v>108.68776761000001</v>
      </c>
      <c r="O27" s="290">
        <f>(D27+D28)*100/P170</f>
        <v>2.8138223950281849</v>
      </c>
      <c r="P27" s="291">
        <f>O27*R170/100</f>
        <v>14.701096485064243</v>
      </c>
      <c r="Q27" s="286">
        <f>P27+N27</f>
        <v>123.38886409506425</v>
      </c>
      <c r="R27" s="292" t="s">
        <v>16</v>
      </c>
      <c r="S27" s="292" t="s">
        <v>16</v>
      </c>
      <c r="T27" s="285">
        <f>P27+D27+D28</f>
        <v>122.82109648506425</v>
      </c>
      <c r="U27" s="305" t="s">
        <v>138</v>
      </c>
      <c r="V27" s="88"/>
    </row>
    <row r="28" spans="2:22" s="10" customFormat="1" ht="18.75" thickBot="1">
      <c r="B28" s="336"/>
      <c r="C28" s="267" t="s">
        <v>52</v>
      </c>
      <c r="D28" s="294">
        <v>2.4700000000000002</v>
      </c>
      <c r="E28" s="295"/>
      <c r="F28" s="295"/>
      <c r="G28" s="295"/>
      <c r="H28" s="295"/>
      <c r="I28" s="295"/>
      <c r="J28" s="295"/>
      <c r="K28" s="296">
        <v>0.3</v>
      </c>
      <c r="L28" s="295"/>
      <c r="M28" s="296">
        <f>D28*K28</f>
        <v>0.74099999999999999</v>
      </c>
      <c r="N28" s="298"/>
      <c r="O28" s="299"/>
      <c r="P28" s="300"/>
      <c r="Q28" s="295"/>
      <c r="R28" s="301">
        <v>509.76</v>
      </c>
      <c r="S28" s="302"/>
      <c r="T28" s="295"/>
      <c r="U28" s="306" t="s">
        <v>137</v>
      </c>
      <c r="V28" s="116"/>
    </row>
    <row r="29" spans="2:22" ht="18">
      <c r="B29" s="335">
        <v>1</v>
      </c>
      <c r="C29" s="266" t="s">
        <v>77</v>
      </c>
      <c r="D29" s="285">
        <v>294</v>
      </c>
      <c r="E29" s="286">
        <v>1.01</v>
      </c>
      <c r="F29" s="286">
        <v>1.03</v>
      </c>
      <c r="G29" s="286">
        <v>1</v>
      </c>
      <c r="H29" s="287">
        <v>1.0049999999999999</v>
      </c>
      <c r="I29" s="287"/>
      <c r="J29" s="287"/>
      <c r="K29" s="287"/>
      <c r="L29" s="288">
        <f>E29*F29*G29*H29</f>
        <v>1.0455014999999999</v>
      </c>
      <c r="M29" s="286">
        <f>D29*L29</f>
        <v>307.37744099999998</v>
      </c>
      <c r="N29" s="289">
        <f>M29+M30</f>
        <v>307.37744099999998</v>
      </c>
      <c r="O29" s="290">
        <f>(D29+D30)*100/P170</f>
        <v>7.6513483549601027</v>
      </c>
      <c r="P29" s="291">
        <f>O29*R170/100</f>
        <v>39.975234615324524</v>
      </c>
      <c r="Q29" s="286">
        <f>P29+N29</f>
        <v>347.35267561532453</v>
      </c>
      <c r="R29" s="292" t="s">
        <v>16</v>
      </c>
      <c r="S29" s="292" t="s">
        <v>16</v>
      </c>
      <c r="T29" s="285">
        <f>P29+D29</f>
        <v>333.97523461532455</v>
      </c>
      <c r="U29" s="305" t="s">
        <v>138</v>
      </c>
      <c r="V29" s="88"/>
    </row>
    <row r="30" spans="2:22" ht="18.75" thickBot="1">
      <c r="B30" s="334"/>
      <c r="C30" s="267" t="s">
        <v>16</v>
      </c>
      <c r="D30" s="307">
        <v>0</v>
      </c>
      <c r="E30" s="295"/>
      <c r="F30" s="295"/>
      <c r="G30" s="295"/>
      <c r="H30" s="295"/>
      <c r="I30" s="295"/>
      <c r="J30" s="295"/>
      <c r="K30" s="296">
        <v>0.3</v>
      </c>
      <c r="L30" s="295"/>
      <c r="M30" s="296">
        <f>D30*K30</f>
        <v>0</v>
      </c>
      <c r="N30" s="298"/>
      <c r="O30" s="299"/>
      <c r="P30" s="300"/>
      <c r="Q30" s="295"/>
      <c r="R30" s="301">
        <v>506.22</v>
      </c>
      <c r="S30" s="302"/>
      <c r="T30" s="295"/>
      <c r="U30" s="306" t="s">
        <v>137</v>
      </c>
      <c r="V30" s="88"/>
    </row>
    <row r="31" spans="2:22" ht="18">
      <c r="B31" s="334"/>
      <c r="C31" s="266" t="s">
        <v>78</v>
      </c>
      <c r="D31" s="285">
        <v>61.13</v>
      </c>
      <c r="E31" s="286">
        <v>1.01</v>
      </c>
      <c r="F31" s="286">
        <v>1.03</v>
      </c>
      <c r="G31" s="286">
        <v>1</v>
      </c>
      <c r="H31" s="287">
        <v>1.0049999999999999</v>
      </c>
      <c r="I31" s="287"/>
      <c r="J31" s="287"/>
      <c r="K31" s="287"/>
      <c r="L31" s="288">
        <f>E31*F31*G31*H31</f>
        <v>1.0455014999999999</v>
      </c>
      <c r="M31" s="286">
        <f>D31*L31</f>
        <v>63.911506694999993</v>
      </c>
      <c r="N31" s="289">
        <f>M31+M32</f>
        <v>63.911506694999993</v>
      </c>
      <c r="O31" s="290">
        <f>(D31+D32)*100/P170</f>
        <v>1.5909079079547996</v>
      </c>
      <c r="P31" s="291">
        <f>O31*R170/100</f>
        <v>8.3118574559006397</v>
      </c>
      <c r="Q31" s="286">
        <f>P31+N31</f>
        <v>72.223364150900636</v>
      </c>
      <c r="R31" s="292" t="s">
        <v>16</v>
      </c>
      <c r="S31" s="292" t="s">
        <v>16</v>
      </c>
      <c r="T31" s="285">
        <f>P31+D31</f>
        <v>69.441857455900646</v>
      </c>
      <c r="U31" s="305" t="s">
        <v>138</v>
      </c>
      <c r="V31" s="88"/>
    </row>
    <row r="32" spans="2:22" ht="18.75" thickBot="1">
      <c r="B32" s="334"/>
      <c r="C32" s="267" t="s">
        <v>79</v>
      </c>
      <c r="D32" s="307">
        <v>0</v>
      </c>
      <c r="E32" s="295"/>
      <c r="F32" s="295"/>
      <c r="G32" s="295"/>
      <c r="H32" s="295"/>
      <c r="I32" s="295"/>
      <c r="J32" s="295"/>
      <c r="K32" s="296">
        <v>0.3</v>
      </c>
      <c r="L32" s="295" t="s">
        <v>16</v>
      </c>
      <c r="M32" s="296">
        <f>D32*K32</f>
        <v>0</v>
      </c>
      <c r="N32" s="298"/>
      <c r="O32" s="299"/>
      <c r="P32" s="300"/>
      <c r="Q32" s="295"/>
      <c r="R32" s="302" t="s">
        <v>16</v>
      </c>
      <c r="S32" s="302"/>
      <c r="T32" s="295"/>
      <c r="U32" s="306" t="s">
        <v>137</v>
      </c>
      <c r="V32" s="88"/>
    </row>
    <row r="33" spans="2:23" ht="18">
      <c r="B33" s="334"/>
      <c r="C33" s="266" t="s">
        <v>145</v>
      </c>
      <c r="D33" s="285">
        <v>71.41</v>
      </c>
      <c r="E33" s="286">
        <v>0.98</v>
      </c>
      <c r="F33" s="286">
        <v>1.03</v>
      </c>
      <c r="G33" s="286">
        <v>1</v>
      </c>
      <c r="H33" s="287">
        <v>1.0049999999999999</v>
      </c>
      <c r="I33" s="287"/>
      <c r="J33" s="287"/>
      <c r="K33" s="287"/>
      <c r="L33" s="288">
        <f>E33*F33*G33*H33</f>
        <v>1.0144469999999999</v>
      </c>
      <c r="M33" s="286">
        <f>D33*L33</f>
        <v>72.441660269999986</v>
      </c>
      <c r="N33" s="289">
        <f>M33+M34</f>
        <v>72.441660269999986</v>
      </c>
      <c r="O33" s="290">
        <f>(D33+D34)*100/P170</f>
        <v>1.8584448504343569</v>
      </c>
      <c r="P33" s="291">
        <f>O33*R170/100</f>
        <v>9.7096309655793327</v>
      </c>
      <c r="Q33" s="286">
        <f>P33+N33</f>
        <v>82.151291235579322</v>
      </c>
      <c r="R33" s="292" t="s">
        <v>16</v>
      </c>
      <c r="S33" s="292" t="s">
        <v>16</v>
      </c>
      <c r="T33" s="285">
        <f>P33+D33</f>
        <v>81.119630965579333</v>
      </c>
      <c r="U33" s="305" t="s">
        <v>138</v>
      </c>
      <c r="V33" s="88"/>
    </row>
    <row r="34" spans="2:23" ht="18.75" thickBot="1">
      <c r="B34" s="336"/>
      <c r="C34" s="308" t="s">
        <v>80</v>
      </c>
      <c r="D34" s="307">
        <v>0</v>
      </c>
      <c r="E34" s="295"/>
      <c r="F34" s="295"/>
      <c r="G34" s="295"/>
      <c r="H34" s="295"/>
      <c r="I34" s="295"/>
      <c r="J34" s="295"/>
      <c r="K34" s="296">
        <v>0.3</v>
      </c>
      <c r="L34" s="295"/>
      <c r="M34" s="296">
        <f>D34*K34</f>
        <v>0</v>
      </c>
      <c r="N34" s="298"/>
      <c r="O34" s="295"/>
      <c r="P34" s="300"/>
      <c r="Q34" s="295"/>
      <c r="R34" s="301">
        <v>510.76</v>
      </c>
      <c r="S34" s="302"/>
      <c r="T34" s="295"/>
      <c r="U34" s="306" t="s">
        <v>137</v>
      </c>
      <c r="V34" s="88"/>
    </row>
    <row r="35" spans="2:23" ht="24.95" customHeight="1">
      <c r="B35" s="121"/>
      <c r="C35" s="37"/>
      <c r="D35" s="117"/>
      <c r="E35" s="116"/>
      <c r="F35" s="116"/>
      <c r="G35" s="116"/>
      <c r="H35" s="116"/>
      <c r="I35" s="116"/>
      <c r="J35" s="116"/>
      <c r="K35" s="118"/>
      <c r="L35" s="116"/>
      <c r="M35" s="118"/>
      <c r="N35" s="119"/>
      <c r="O35" s="116"/>
      <c r="P35" s="116"/>
      <c r="Q35" s="116"/>
      <c r="R35" s="23"/>
      <c r="S35" s="24"/>
      <c r="T35" s="116"/>
      <c r="U35" s="83">
        <f>SUM(T7:T34)</f>
        <v>1222.9287034868287</v>
      </c>
      <c r="V35" s="88"/>
    </row>
    <row r="36" spans="2:23" s="10" customFormat="1" ht="24.95" customHeight="1">
      <c r="B36" s="121"/>
      <c r="C36" s="9"/>
      <c r="D36" s="120"/>
      <c r="E36" s="116"/>
      <c r="F36" s="116"/>
      <c r="G36" s="116"/>
      <c r="H36" s="116"/>
      <c r="I36" s="116"/>
      <c r="J36" s="116"/>
      <c r="K36" s="118"/>
      <c r="L36" s="116"/>
      <c r="M36" s="118"/>
      <c r="N36" s="119"/>
      <c r="O36" s="116"/>
      <c r="P36" s="116"/>
      <c r="Q36" s="116"/>
      <c r="R36" s="23"/>
      <c r="S36" s="24"/>
      <c r="T36" s="116"/>
      <c r="U36" s="83"/>
      <c r="V36" s="116"/>
    </row>
    <row r="37" spans="2:23" s="63" customFormat="1" ht="23.25"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</row>
    <row r="38" spans="2:23">
      <c r="C38" s="17" t="s">
        <v>16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2:23" ht="25.5" customHeight="1" thickBot="1">
      <c r="C39" s="342" t="s">
        <v>158</v>
      </c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21"/>
      <c r="W39" s="21"/>
    </row>
    <row r="40" spans="2:23" s="6" customFormat="1" ht="16.5" thickBot="1">
      <c r="B40" s="106" t="s">
        <v>173</v>
      </c>
      <c r="C40" s="142" t="s">
        <v>17</v>
      </c>
      <c r="D40" s="136" t="s">
        <v>160</v>
      </c>
      <c r="E40" s="319" t="s">
        <v>0</v>
      </c>
      <c r="F40" s="319"/>
      <c r="G40" s="319"/>
      <c r="H40" s="319"/>
      <c r="I40" s="319"/>
      <c r="J40" s="319"/>
      <c r="K40" s="319"/>
      <c r="L40" s="320"/>
      <c r="M40" s="321" t="s">
        <v>18</v>
      </c>
      <c r="N40" s="319"/>
      <c r="O40" s="322" t="s">
        <v>141</v>
      </c>
      <c r="P40" s="323"/>
      <c r="Q40" s="137" t="s">
        <v>13</v>
      </c>
      <c r="R40" s="136" t="s">
        <v>15</v>
      </c>
      <c r="S40" s="136" t="s">
        <v>20</v>
      </c>
      <c r="T40" s="322" t="s">
        <v>165</v>
      </c>
      <c r="U40" s="319"/>
      <c r="V40" s="106" t="s">
        <v>175</v>
      </c>
      <c r="W40" s="14"/>
    </row>
    <row r="41" spans="2:23">
      <c r="B41" s="140"/>
      <c r="C41" s="143" t="s">
        <v>16</v>
      </c>
      <c r="D41" s="154" t="s">
        <v>161</v>
      </c>
      <c r="E41" s="155" t="s">
        <v>1</v>
      </c>
      <c r="F41" s="156" t="s">
        <v>2</v>
      </c>
      <c r="G41" s="156" t="s">
        <v>3</v>
      </c>
      <c r="H41" s="156" t="s">
        <v>4</v>
      </c>
      <c r="I41" s="156" t="s">
        <v>5</v>
      </c>
      <c r="J41" s="156" t="s">
        <v>6</v>
      </c>
      <c r="K41" s="156" t="s">
        <v>7</v>
      </c>
      <c r="L41" s="156" t="s">
        <v>8</v>
      </c>
      <c r="M41" s="156" t="s">
        <v>19</v>
      </c>
      <c r="N41" s="157" t="s">
        <v>10</v>
      </c>
      <c r="O41" s="317" t="s">
        <v>166</v>
      </c>
      <c r="P41" s="318"/>
      <c r="Q41" s="139" t="s">
        <v>14</v>
      </c>
      <c r="R41" s="107" t="s">
        <v>12</v>
      </c>
      <c r="S41" s="154" t="s">
        <v>162</v>
      </c>
      <c r="T41" s="144" t="s">
        <v>12</v>
      </c>
      <c r="U41" s="160" t="s">
        <v>179</v>
      </c>
      <c r="V41" s="107"/>
    </row>
    <row r="42" spans="2:23" ht="16.5" thickBot="1">
      <c r="B42" s="146" t="s">
        <v>174</v>
      </c>
      <c r="C42" s="147" t="s">
        <v>167</v>
      </c>
      <c r="D42" s="158" t="s">
        <v>177</v>
      </c>
      <c r="E42" s="148"/>
      <c r="F42" s="149"/>
      <c r="G42" s="149"/>
      <c r="H42" s="149"/>
      <c r="I42" s="149"/>
      <c r="J42" s="149"/>
      <c r="K42" s="149"/>
      <c r="L42" s="149"/>
      <c r="M42" s="149" t="s">
        <v>9</v>
      </c>
      <c r="N42" s="150"/>
      <c r="O42" s="151" t="s">
        <v>11</v>
      </c>
      <c r="P42" s="159" t="s">
        <v>178</v>
      </c>
      <c r="Q42" s="152" t="s">
        <v>12</v>
      </c>
      <c r="R42" s="146" t="s">
        <v>169</v>
      </c>
      <c r="S42" s="146" t="s">
        <v>143</v>
      </c>
      <c r="T42" s="153" t="s">
        <v>163</v>
      </c>
      <c r="U42" s="150" t="s">
        <v>168</v>
      </c>
      <c r="V42" s="146" t="s">
        <v>176</v>
      </c>
    </row>
    <row r="43" spans="2:23" ht="18">
      <c r="B43" s="335">
        <v>1</v>
      </c>
      <c r="C43" s="229" t="s">
        <v>53</v>
      </c>
      <c r="D43" s="213">
        <v>71.03</v>
      </c>
      <c r="E43" s="203">
        <v>0.99</v>
      </c>
      <c r="F43" s="203">
        <v>0.96</v>
      </c>
      <c r="G43" s="203">
        <v>1</v>
      </c>
      <c r="H43" s="204">
        <v>1.002</v>
      </c>
      <c r="I43" s="204"/>
      <c r="J43" s="204"/>
      <c r="K43" s="204"/>
      <c r="L43" s="205">
        <f>E43*F43*G43*H43</f>
        <v>0.95230079999999995</v>
      </c>
      <c r="M43" s="203">
        <f>D43*L43</f>
        <v>67.641925823999998</v>
      </c>
      <c r="N43" s="206">
        <f>M43+M44</f>
        <v>69.462925823999996</v>
      </c>
      <c r="O43" s="214">
        <f>(D43+D44)*100/P170</f>
        <v>2.0065270685966796</v>
      </c>
      <c r="P43" s="215">
        <f>O43*R170/100</f>
        <v>10.483301322590204</v>
      </c>
      <c r="Q43" s="203">
        <f>P43+N43</f>
        <v>79.946227146590203</v>
      </c>
      <c r="R43" s="216">
        <v>810</v>
      </c>
      <c r="S43" s="241">
        <f>R43*D43+P43*R43/2</f>
        <v>61780.037035649038</v>
      </c>
      <c r="T43" s="230">
        <f>P43+D43+D44</f>
        <v>87.583301322590216</v>
      </c>
      <c r="U43" s="242">
        <f>S43*S2</f>
        <v>120831.24983543345</v>
      </c>
      <c r="V43" s="237" t="s">
        <v>180</v>
      </c>
    </row>
    <row r="44" spans="2:23" ht="18.75" thickBot="1">
      <c r="B44" s="334"/>
      <c r="C44" s="98" t="s">
        <v>54</v>
      </c>
      <c r="D44" s="20">
        <v>6.07</v>
      </c>
      <c r="E44" s="2"/>
      <c r="F44" s="2"/>
      <c r="G44" s="2"/>
      <c r="H44" s="2"/>
      <c r="I44" s="2"/>
      <c r="J44" s="2"/>
      <c r="K44" s="7">
        <v>0.3</v>
      </c>
      <c r="L44" s="2"/>
      <c r="M44" s="7">
        <f>D44*K44</f>
        <v>1.821</v>
      </c>
      <c r="N44" s="13"/>
      <c r="O44" s="41"/>
      <c r="P44" s="42"/>
      <c r="Q44" s="2"/>
      <c r="R44" s="39">
        <f>S43/T43</f>
        <v>705.3860279609512</v>
      </c>
      <c r="S44" s="51" t="s">
        <v>16</v>
      </c>
      <c r="T44" s="35"/>
      <c r="U44" s="52" t="s">
        <v>16</v>
      </c>
      <c r="V44" s="277" t="s">
        <v>181</v>
      </c>
    </row>
    <row r="45" spans="2:23" ht="18">
      <c r="B45" s="334"/>
      <c r="C45" s="266" t="s">
        <v>55</v>
      </c>
      <c r="D45" s="213">
        <v>58.5</v>
      </c>
      <c r="E45" s="203">
        <v>0.99</v>
      </c>
      <c r="F45" s="203">
        <v>0.96</v>
      </c>
      <c r="G45" s="203">
        <v>1</v>
      </c>
      <c r="H45" s="204">
        <v>1.002</v>
      </c>
      <c r="I45" s="204"/>
      <c r="J45" s="204"/>
      <c r="K45" s="204"/>
      <c r="L45" s="205">
        <f>E45*F45*G45*H45</f>
        <v>0.95230079999999995</v>
      </c>
      <c r="M45" s="203">
        <f>D45*L45</f>
        <v>55.7095968</v>
      </c>
      <c r="N45" s="206">
        <f>M45+M46</f>
        <v>57.194596799999999</v>
      </c>
      <c r="O45" s="214">
        <f>(D45+D46)*100/P170</f>
        <v>1.6512858949735323</v>
      </c>
      <c r="P45" s="215">
        <f>O45*R170/100</f>
        <v>8.6273082868787085</v>
      </c>
      <c r="Q45" s="203">
        <f>P45+N45</f>
        <v>65.821905086878701</v>
      </c>
      <c r="R45" s="216">
        <v>810</v>
      </c>
      <c r="S45" s="241">
        <f>R45*D45+P45*R45/2</f>
        <v>50879.059856185879</v>
      </c>
      <c r="T45" s="230">
        <f>P45+D45+D46</f>
        <v>72.077308286878704</v>
      </c>
      <c r="U45" s="242">
        <f>S45*S2</f>
        <v>99510.791638524024</v>
      </c>
      <c r="V45" s="237" t="s">
        <v>180</v>
      </c>
    </row>
    <row r="46" spans="2:23" ht="18.75" thickBot="1">
      <c r="B46" s="334"/>
      <c r="C46" s="267" t="s">
        <v>56</v>
      </c>
      <c r="D46" s="232">
        <v>4.95</v>
      </c>
      <c r="E46" s="126"/>
      <c r="F46" s="126"/>
      <c r="G46" s="126"/>
      <c r="H46" s="126"/>
      <c r="I46" s="126"/>
      <c r="J46" s="126"/>
      <c r="K46" s="233">
        <v>0.3</v>
      </c>
      <c r="L46" s="126"/>
      <c r="M46" s="233">
        <f>D46*K46</f>
        <v>1.4850000000000001</v>
      </c>
      <c r="N46" s="128"/>
      <c r="O46" s="234"/>
      <c r="P46" s="235"/>
      <c r="Q46" s="126"/>
      <c r="R46" s="224">
        <f>S45/T45</f>
        <v>705.8956704331888</v>
      </c>
      <c r="S46" s="243" t="s">
        <v>16</v>
      </c>
      <c r="T46" s="226"/>
      <c r="U46" s="258" t="s">
        <v>16</v>
      </c>
      <c r="V46" s="245" t="s">
        <v>181</v>
      </c>
    </row>
    <row r="47" spans="2:23" ht="18">
      <c r="B47" s="334"/>
      <c r="C47" s="97" t="s">
        <v>57</v>
      </c>
      <c r="D47" s="20">
        <v>58.5</v>
      </c>
      <c r="E47" s="7">
        <v>0.99</v>
      </c>
      <c r="F47" s="7">
        <v>0.96</v>
      </c>
      <c r="G47" s="7">
        <v>1</v>
      </c>
      <c r="H47" s="2">
        <v>1.002</v>
      </c>
      <c r="I47" s="2"/>
      <c r="J47" s="2"/>
      <c r="K47" s="2"/>
      <c r="L47" s="89">
        <f>E47*F47*G47*H47</f>
        <v>0.95230079999999995</v>
      </c>
      <c r="M47" s="7">
        <f>D47*L47</f>
        <v>55.7095968</v>
      </c>
      <c r="N47" s="90">
        <f>M47+M48</f>
        <v>57.194596799999999</v>
      </c>
      <c r="O47" s="91">
        <f>(D47+D48)*100/P170</f>
        <v>1.6512858949735323</v>
      </c>
      <c r="P47" s="92">
        <f>O47*R170/100</f>
        <v>8.6273082868787085</v>
      </c>
      <c r="Q47" s="7">
        <f>P47+N47</f>
        <v>65.821905086878701</v>
      </c>
      <c r="R47" s="93">
        <v>810</v>
      </c>
      <c r="S47" s="94">
        <f>R47*D47+P47*R47/2</f>
        <v>50879.059856185879</v>
      </c>
      <c r="T47" s="95">
        <f>P47+D47+D48</f>
        <v>72.077308286878704</v>
      </c>
      <c r="U47" s="96">
        <f>S47*S2</f>
        <v>99510.791638524024</v>
      </c>
      <c r="V47" s="138" t="s">
        <v>180</v>
      </c>
    </row>
    <row r="48" spans="2:23" ht="18.75" thickBot="1">
      <c r="B48" s="334"/>
      <c r="C48" s="98" t="s">
        <v>58</v>
      </c>
      <c r="D48" s="20">
        <v>4.95</v>
      </c>
      <c r="E48" s="2"/>
      <c r="F48" s="2"/>
      <c r="G48" s="2"/>
      <c r="H48" s="2"/>
      <c r="I48" s="2"/>
      <c r="J48" s="2"/>
      <c r="K48" s="7">
        <v>0.3</v>
      </c>
      <c r="L48" s="2"/>
      <c r="M48" s="7">
        <f>D48*K48</f>
        <v>1.4850000000000001</v>
      </c>
      <c r="N48" s="13"/>
      <c r="O48" s="41"/>
      <c r="P48" s="42"/>
      <c r="Q48" s="2"/>
      <c r="R48" s="39">
        <f>S47/T47</f>
        <v>705.8956704331888</v>
      </c>
      <c r="S48" s="51" t="s">
        <v>16</v>
      </c>
      <c r="T48" s="35"/>
      <c r="U48" s="52" t="s">
        <v>16</v>
      </c>
      <c r="V48" s="277" t="s">
        <v>181</v>
      </c>
    </row>
    <row r="49" spans="2:23" ht="18" customHeight="1">
      <c r="B49" s="334"/>
      <c r="C49" s="266" t="s">
        <v>59</v>
      </c>
      <c r="D49" s="213">
        <v>59.73</v>
      </c>
      <c r="E49" s="203">
        <v>0.99</v>
      </c>
      <c r="F49" s="203">
        <v>0.96</v>
      </c>
      <c r="G49" s="203">
        <v>1</v>
      </c>
      <c r="H49" s="204">
        <v>1.002</v>
      </c>
      <c r="I49" s="204"/>
      <c r="J49" s="204"/>
      <c r="K49" s="204"/>
      <c r="L49" s="205">
        <f>E49*F49*G49*H49</f>
        <v>0.95230079999999995</v>
      </c>
      <c r="M49" s="203">
        <f>D49*L49</f>
        <v>56.880926783999996</v>
      </c>
      <c r="N49" s="206">
        <f>M49+M50</f>
        <v>57.732926783999993</v>
      </c>
      <c r="O49" s="214">
        <f>(D49+D50)*100/P170</f>
        <v>1.6283838998974611</v>
      </c>
      <c r="P49" s="215">
        <f>O49*R170/100</f>
        <v>8.507654523404268</v>
      </c>
      <c r="Q49" s="203">
        <f>P49+N49</f>
        <v>66.240581307404256</v>
      </c>
      <c r="R49" s="216">
        <v>810</v>
      </c>
      <c r="S49" s="241">
        <f>R49*D49+P49*R49/2</f>
        <v>51826.900081978725</v>
      </c>
      <c r="T49" s="230">
        <f>P49+D49+D50</f>
        <v>71.077654523404263</v>
      </c>
      <c r="U49" s="242">
        <f>S49*S2</f>
        <v>101364.60598733644</v>
      </c>
      <c r="V49" s="237" t="s">
        <v>180</v>
      </c>
    </row>
    <row r="50" spans="2:23" ht="15.75" customHeight="1" thickBot="1">
      <c r="B50" s="334"/>
      <c r="C50" s="267" t="s">
        <v>60</v>
      </c>
      <c r="D50" s="232">
        <v>2.84</v>
      </c>
      <c r="E50" s="126"/>
      <c r="F50" s="126"/>
      <c r="G50" s="126"/>
      <c r="H50" s="126"/>
      <c r="I50" s="126"/>
      <c r="J50" s="126"/>
      <c r="K50" s="233">
        <v>0.3</v>
      </c>
      <c r="L50" s="126"/>
      <c r="M50" s="233">
        <f>D50*K50</f>
        <v>0.85199999999999998</v>
      </c>
      <c r="N50" s="128"/>
      <c r="O50" s="234"/>
      <c r="P50" s="235"/>
      <c r="Q50" s="126"/>
      <c r="R50" s="224">
        <f>S49/T49</f>
        <v>729.1588394340348</v>
      </c>
      <c r="S50" s="243" t="s">
        <v>16</v>
      </c>
      <c r="T50" s="226"/>
      <c r="U50" s="258" t="s">
        <v>16</v>
      </c>
      <c r="V50" s="245" t="s">
        <v>181</v>
      </c>
    </row>
    <row r="51" spans="2:23" ht="18">
      <c r="B51" s="334"/>
      <c r="C51" s="97" t="s">
        <v>61</v>
      </c>
      <c r="D51" s="20">
        <v>56.39</v>
      </c>
      <c r="E51" s="7">
        <v>0.99</v>
      </c>
      <c r="F51" s="7">
        <v>0.96</v>
      </c>
      <c r="G51" s="7">
        <v>1</v>
      </c>
      <c r="H51" s="2">
        <v>1.002</v>
      </c>
      <c r="I51" s="2"/>
      <c r="J51" s="2"/>
      <c r="K51" s="2"/>
      <c r="L51" s="89">
        <f>E51*F51*G51*H51</f>
        <v>0.95230079999999995</v>
      </c>
      <c r="M51" s="7">
        <f>D51*L51</f>
        <v>53.700242111999998</v>
      </c>
      <c r="N51" s="90">
        <f>M51+M52</f>
        <v>54.516242112</v>
      </c>
      <c r="O51" s="91">
        <f>(D51+D52)*100/P170</f>
        <v>1.5383374192574546</v>
      </c>
      <c r="P51" s="92">
        <f>O51*R170/100</f>
        <v>8.0371976806524916</v>
      </c>
      <c r="Q51" s="7">
        <f>P51+N51</f>
        <v>62.55343979265249</v>
      </c>
      <c r="R51" s="93">
        <v>810</v>
      </c>
      <c r="S51" s="94">
        <f>R51*D51+P51*R51/2</f>
        <v>48930.965060664261</v>
      </c>
      <c r="T51" s="95">
        <f>P51+D51+D52</f>
        <v>67.147197680652496</v>
      </c>
      <c r="U51" s="96">
        <f>S51*S2</f>
        <v>95700.649394598979</v>
      </c>
      <c r="V51" s="138" t="s">
        <v>180</v>
      </c>
    </row>
    <row r="52" spans="2:23" ht="18.75" thickBot="1">
      <c r="B52" s="334"/>
      <c r="C52" s="98" t="s">
        <v>62</v>
      </c>
      <c r="D52" s="20">
        <v>2.72</v>
      </c>
      <c r="E52" s="2"/>
      <c r="F52" s="2"/>
      <c r="G52" s="2"/>
      <c r="H52" s="2"/>
      <c r="I52" s="2"/>
      <c r="J52" s="2"/>
      <c r="K52" s="7">
        <v>0.3</v>
      </c>
      <c r="L52" s="2"/>
      <c r="M52" s="7">
        <f>D52*K52</f>
        <v>0.81600000000000006</v>
      </c>
      <c r="N52" s="13"/>
      <c r="O52" s="41"/>
      <c r="P52" s="42"/>
      <c r="Q52" s="2"/>
      <c r="R52" s="39">
        <f>S51/T51</f>
        <v>728.71194555842226</v>
      </c>
      <c r="S52" s="51" t="s">
        <v>16</v>
      </c>
      <c r="T52" s="35"/>
      <c r="U52" s="52" t="s">
        <v>16</v>
      </c>
      <c r="V52" s="277" t="s">
        <v>181</v>
      </c>
    </row>
    <row r="53" spans="2:23" ht="18">
      <c r="B53" s="334"/>
      <c r="C53" s="266" t="s">
        <v>63</v>
      </c>
      <c r="D53" s="213">
        <v>41.23</v>
      </c>
      <c r="E53" s="203">
        <v>0.99</v>
      </c>
      <c r="F53" s="203">
        <v>0.96</v>
      </c>
      <c r="G53" s="203">
        <v>1</v>
      </c>
      <c r="H53" s="204">
        <v>1.002</v>
      </c>
      <c r="I53" s="204"/>
      <c r="J53" s="204"/>
      <c r="K53" s="204"/>
      <c r="L53" s="205">
        <f>E53*F53*G53*H53</f>
        <v>0.95230079999999995</v>
      </c>
      <c r="M53" s="203">
        <f>D53*L53</f>
        <v>39.263361983999992</v>
      </c>
      <c r="N53" s="206">
        <f>M53+M54</f>
        <v>40.079361983999995</v>
      </c>
      <c r="O53" s="214">
        <f>(D53+D54)*100/P170</f>
        <v>1.1437985040833214</v>
      </c>
      <c r="P53" s="215">
        <f>O53*R170/100</f>
        <v>5.9758896644337165</v>
      </c>
      <c r="Q53" s="203">
        <f>P53+N53</f>
        <v>46.05525164843371</v>
      </c>
      <c r="R53" s="216">
        <v>860</v>
      </c>
      <c r="S53" s="241">
        <f>R53*D53+P53*R53/2</f>
        <v>38027.432555706495</v>
      </c>
      <c r="T53" s="230">
        <f>P53+D53+D54</f>
        <v>49.925889664433711</v>
      </c>
      <c r="U53" s="242">
        <f>S53*S2</f>
        <v>74375.193415427435</v>
      </c>
      <c r="V53" s="237" t="s">
        <v>180</v>
      </c>
    </row>
    <row r="54" spans="2:23" ht="18.75" thickBot="1">
      <c r="B54" s="336"/>
      <c r="C54" s="267" t="s">
        <v>64</v>
      </c>
      <c r="D54" s="232">
        <v>2.72</v>
      </c>
      <c r="E54" s="126"/>
      <c r="F54" s="126"/>
      <c r="G54" s="126"/>
      <c r="H54" s="126"/>
      <c r="I54" s="126"/>
      <c r="J54" s="126"/>
      <c r="K54" s="233">
        <v>0.3</v>
      </c>
      <c r="L54" s="126"/>
      <c r="M54" s="233">
        <f>D54*K54</f>
        <v>0.81600000000000006</v>
      </c>
      <c r="N54" s="128"/>
      <c r="O54" s="234"/>
      <c r="P54" s="235"/>
      <c r="Q54" s="126"/>
      <c r="R54" s="224">
        <f>S53/T53</f>
        <v>761.67761478663328</v>
      </c>
      <c r="S54" s="243" t="s">
        <v>16</v>
      </c>
      <c r="T54" s="226"/>
      <c r="U54" s="244" t="s">
        <v>16</v>
      </c>
      <c r="V54" s="245" t="s">
        <v>181</v>
      </c>
    </row>
    <row r="55" spans="2:23" ht="18">
      <c r="B55" s="335">
        <v>2</v>
      </c>
      <c r="C55" s="229" t="s">
        <v>65</v>
      </c>
      <c r="D55" s="213">
        <v>69.599999999999994</v>
      </c>
      <c r="E55" s="203">
        <v>1.01</v>
      </c>
      <c r="F55" s="203">
        <v>1.03</v>
      </c>
      <c r="G55" s="203">
        <v>1</v>
      </c>
      <c r="H55" s="204">
        <v>1.002</v>
      </c>
      <c r="I55" s="204"/>
      <c r="J55" s="204"/>
      <c r="K55" s="204"/>
      <c r="L55" s="205">
        <f>E55*F55*G55*H55</f>
        <v>1.0423806</v>
      </c>
      <c r="M55" s="203">
        <f>D55*L55</f>
        <v>72.549689759999993</v>
      </c>
      <c r="N55" s="206">
        <f>M55+M56</f>
        <v>73.401689759999996</v>
      </c>
      <c r="O55" s="214">
        <f>(D55+D56)*100/P170</f>
        <v>1.885250594671122</v>
      </c>
      <c r="P55" s="215">
        <f>O55*R170/100</f>
        <v>9.8496802569187363</v>
      </c>
      <c r="Q55" s="203">
        <f>P55+N55</f>
        <v>83.251370016918727</v>
      </c>
      <c r="R55" s="216">
        <v>845</v>
      </c>
      <c r="S55" s="217">
        <f>R55*D55+P55*R55/2</f>
        <v>62973.489908548159</v>
      </c>
      <c r="T55" s="230">
        <f>P55+D55+D56</f>
        <v>82.289680256918729</v>
      </c>
      <c r="U55" s="219" t="s">
        <v>138</v>
      </c>
      <c r="V55" s="237" t="s">
        <v>182</v>
      </c>
    </row>
    <row r="56" spans="2:23" ht="18.75" thickBot="1">
      <c r="B56" s="334"/>
      <c r="C56" s="98" t="s">
        <v>66</v>
      </c>
      <c r="D56" s="20">
        <v>2.84</v>
      </c>
      <c r="E56" s="2"/>
      <c r="F56" s="2"/>
      <c r="G56" s="2"/>
      <c r="H56" s="2"/>
      <c r="I56" s="2"/>
      <c r="J56" s="2"/>
      <c r="K56" s="7">
        <v>0.3</v>
      </c>
      <c r="L56" s="2"/>
      <c r="M56" s="7">
        <f>D56*K56</f>
        <v>0.85199999999999998</v>
      </c>
      <c r="N56" s="13"/>
      <c r="O56" s="41"/>
      <c r="P56" s="42"/>
      <c r="Q56" s="2"/>
      <c r="R56" s="46">
        <f>S55/T55</f>
        <v>765.26594479328401</v>
      </c>
      <c r="S56" s="51" t="s">
        <v>16</v>
      </c>
      <c r="T56" s="35"/>
      <c r="U56" s="252" t="s">
        <v>137</v>
      </c>
      <c r="V56" s="265" t="s">
        <v>183</v>
      </c>
    </row>
    <row r="57" spans="2:23" ht="18">
      <c r="B57" s="334"/>
      <c r="C57" s="266" t="s">
        <v>67</v>
      </c>
      <c r="D57" s="213">
        <v>59.24</v>
      </c>
      <c r="E57" s="203">
        <v>1.01</v>
      </c>
      <c r="F57" s="203">
        <v>1.03</v>
      </c>
      <c r="G57" s="203">
        <v>1</v>
      </c>
      <c r="H57" s="204">
        <v>1.002</v>
      </c>
      <c r="I57" s="204"/>
      <c r="J57" s="204"/>
      <c r="K57" s="204"/>
      <c r="L57" s="205">
        <f>E57*F57*G57*H57</f>
        <v>1.0423806</v>
      </c>
      <c r="M57" s="203">
        <f>D57*L57</f>
        <v>61.750626744000002</v>
      </c>
      <c r="N57" s="206">
        <f>M57+M58</f>
        <v>62.851626744000001</v>
      </c>
      <c r="O57" s="214">
        <f>(D57+D58)*100/P170</f>
        <v>1.6372323979950343</v>
      </c>
      <c r="P57" s="215">
        <f>O57*R170/100</f>
        <v>8.5538843865648495</v>
      </c>
      <c r="Q57" s="203">
        <f>P57+N57</f>
        <v>71.405511130564847</v>
      </c>
      <c r="R57" s="216">
        <v>770</v>
      </c>
      <c r="S57" s="217">
        <f>R57*D57+P57*R57/2</f>
        <v>48908.045488827469</v>
      </c>
      <c r="T57" s="230">
        <f>P57+D57+D58</f>
        <v>71.463884386564857</v>
      </c>
      <c r="U57" s="219" t="s">
        <v>138</v>
      </c>
      <c r="V57" s="231" t="s">
        <v>184</v>
      </c>
    </row>
    <row r="58" spans="2:23" ht="18.75" thickBot="1">
      <c r="B58" s="334"/>
      <c r="C58" s="267" t="s">
        <v>68</v>
      </c>
      <c r="D58" s="232">
        <v>3.67</v>
      </c>
      <c r="E58" s="126"/>
      <c r="F58" s="126"/>
      <c r="G58" s="126"/>
      <c r="H58" s="126"/>
      <c r="I58" s="126"/>
      <c r="J58" s="126"/>
      <c r="K58" s="233">
        <v>0.3</v>
      </c>
      <c r="L58" s="126"/>
      <c r="M58" s="233">
        <f>D58*K58</f>
        <v>1.101</v>
      </c>
      <c r="N58" s="128"/>
      <c r="O58" s="234"/>
      <c r="P58" s="235"/>
      <c r="Q58" s="126"/>
      <c r="R58" s="238">
        <f>S57/T57</f>
        <v>684.37429491339174</v>
      </c>
      <c r="S58" s="239" t="s">
        <v>16</v>
      </c>
      <c r="T58" s="226"/>
      <c r="U58" s="240" t="s">
        <v>137</v>
      </c>
      <c r="V58" s="259" t="s">
        <v>185</v>
      </c>
    </row>
    <row r="59" spans="2:23" ht="18">
      <c r="B59" s="334"/>
      <c r="C59" s="266" t="s">
        <v>69</v>
      </c>
      <c r="D59" s="213">
        <v>54.45</v>
      </c>
      <c r="E59" s="203">
        <v>1.01</v>
      </c>
      <c r="F59" s="203">
        <v>1.03</v>
      </c>
      <c r="G59" s="203">
        <v>1</v>
      </c>
      <c r="H59" s="204">
        <v>1.002</v>
      </c>
      <c r="I59" s="204"/>
      <c r="J59" s="204"/>
      <c r="K59" s="204"/>
      <c r="L59" s="205">
        <f>E59*F59*G59*H59</f>
        <v>1.0423806</v>
      </c>
      <c r="M59" s="203">
        <f>D59*L59</f>
        <v>56.757623670000001</v>
      </c>
      <c r="N59" s="206">
        <f>M59+M60</f>
        <v>57.810623669999998</v>
      </c>
      <c r="O59" s="214">
        <f>(D59+D60)*100/P170</f>
        <v>1.5084086756921344</v>
      </c>
      <c r="P59" s="215">
        <f>O59*R170/100</f>
        <v>7.8808319670211189</v>
      </c>
      <c r="Q59" s="203">
        <f>P59+N59</f>
        <v>65.691455637021122</v>
      </c>
      <c r="R59" s="216">
        <v>770</v>
      </c>
      <c r="S59" s="217">
        <f>R59*D59+P59*R59/2</f>
        <v>44960.620307303128</v>
      </c>
      <c r="T59" s="230">
        <f>P59+D59+D60</f>
        <v>65.840831967021117</v>
      </c>
      <c r="U59" s="219" t="s">
        <v>138</v>
      </c>
      <c r="V59" s="231" t="s">
        <v>184</v>
      </c>
    </row>
    <row r="60" spans="2:23" ht="18.75" thickBot="1">
      <c r="B60" s="334"/>
      <c r="C60" s="267" t="s">
        <v>70</v>
      </c>
      <c r="D60" s="232">
        <v>3.51</v>
      </c>
      <c r="E60" s="126"/>
      <c r="F60" s="126"/>
      <c r="G60" s="126"/>
      <c r="H60" s="126"/>
      <c r="I60" s="126"/>
      <c r="J60" s="126"/>
      <c r="K60" s="233">
        <v>0.3</v>
      </c>
      <c r="L60" s="126"/>
      <c r="M60" s="233">
        <f>D60*K60</f>
        <v>1.0529999999999999</v>
      </c>
      <c r="N60" s="128"/>
      <c r="O60" s="234"/>
      <c r="P60" s="235"/>
      <c r="Q60" s="126"/>
      <c r="R60" s="238">
        <f>S59/T59</f>
        <v>682.86835029398424</v>
      </c>
      <c r="S60" s="239" t="s">
        <v>16</v>
      </c>
      <c r="T60" s="226"/>
      <c r="U60" s="240" t="s">
        <v>137</v>
      </c>
      <c r="V60" s="259" t="s">
        <v>185</v>
      </c>
    </row>
    <row r="61" spans="2:23" ht="18" customHeight="1">
      <c r="B61" s="334"/>
      <c r="C61" s="97" t="s">
        <v>71</v>
      </c>
      <c r="D61" s="20">
        <v>54.45</v>
      </c>
      <c r="E61" s="7">
        <v>1.01</v>
      </c>
      <c r="F61" s="7">
        <v>1.03</v>
      </c>
      <c r="G61" s="7">
        <v>1</v>
      </c>
      <c r="H61" s="2">
        <v>1.002</v>
      </c>
      <c r="I61" s="2"/>
      <c r="J61" s="2"/>
      <c r="K61" s="2"/>
      <c r="L61" s="89">
        <f>E61*F61*G61*H61</f>
        <v>1.0423806</v>
      </c>
      <c r="M61" s="7">
        <f>D61*L61</f>
        <v>56.757623670000001</v>
      </c>
      <c r="N61" s="90">
        <f>M61+M62</f>
        <v>57.810623669999998</v>
      </c>
      <c r="O61" s="91">
        <f>(D61+D62)*100/P170</f>
        <v>1.5084086756921344</v>
      </c>
      <c r="P61" s="92">
        <f>O61*R170/100</f>
        <v>7.8808319670211189</v>
      </c>
      <c r="Q61" s="7">
        <f>P61+N61</f>
        <v>65.691455637021122</v>
      </c>
      <c r="R61" s="93">
        <v>770</v>
      </c>
      <c r="S61" s="114">
        <f>R61*D61+P61*R61/2</f>
        <v>44960.620307303128</v>
      </c>
      <c r="T61" s="95">
        <f>P61+D61+D62</f>
        <v>65.840831967021117</v>
      </c>
      <c r="U61" s="252" t="s">
        <v>138</v>
      </c>
      <c r="V61" s="272" t="s">
        <v>184</v>
      </c>
    </row>
    <row r="62" spans="2:23" ht="15.75" customHeight="1" thickBot="1">
      <c r="B62" s="334"/>
      <c r="C62" s="98" t="s">
        <v>72</v>
      </c>
      <c r="D62" s="20">
        <v>3.51</v>
      </c>
      <c r="E62" s="2"/>
      <c r="F62" s="2"/>
      <c r="G62" s="2"/>
      <c r="H62" s="2"/>
      <c r="I62" s="2"/>
      <c r="J62" s="2"/>
      <c r="K62" s="7">
        <v>0.3</v>
      </c>
      <c r="L62" s="2"/>
      <c r="M62" s="7">
        <f>D62*K62</f>
        <v>1.0529999999999999</v>
      </c>
      <c r="N62" s="13"/>
      <c r="O62" s="41"/>
      <c r="P62" s="42"/>
      <c r="Q62" s="2"/>
      <c r="R62" s="46">
        <f>S61/T61</f>
        <v>682.86835029398424</v>
      </c>
      <c r="S62" s="45" t="s">
        <v>16</v>
      </c>
      <c r="T62" s="35"/>
      <c r="U62" s="252" t="s">
        <v>137</v>
      </c>
      <c r="V62" s="269" t="s">
        <v>185</v>
      </c>
    </row>
    <row r="63" spans="2:23" ht="18">
      <c r="B63" s="334"/>
      <c r="C63" s="266" t="s">
        <v>73</v>
      </c>
      <c r="D63" s="213">
        <v>57.71</v>
      </c>
      <c r="E63" s="203">
        <v>1.01</v>
      </c>
      <c r="F63" s="203">
        <v>1.03</v>
      </c>
      <c r="G63" s="203">
        <v>1</v>
      </c>
      <c r="H63" s="204">
        <v>1.002</v>
      </c>
      <c r="I63" s="204"/>
      <c r="J63" s="204"/>
      <c r="K63" s="204"/>
      <c r="L63" s="205">
        <f>E63*F63*G63*H63</f>
        <v>1.0423806</v>
      </c>
      <c r="M63" s="203">
        <f>D63*L63</f>
        <v>60.155784426000004</v>
      </c>
      <c r="N63" s="206">
        <f>M63+M64</f>
        <v>61.256784426000003</v>
      </c>
      <c r="O63" s="214">
        <f>(D63+D64)*100/P170</f>
        <v>1.5974141565559561</v>
      </c>
      <c r="P63" s="215">
        <f>O63*R170/100</f>
        <v>8.3458500023422406</v>
      </c>
      <c r="Q63" s="203">
        <f>P63+N63</f>
        <v>69.602634428342242</v>
      </c>
      <c r="R63" s="276">
        <v>727.39</v>
      </c>
      <c r="S63" s="217">
        <f>R63*D63+P63*R63/2</f>
        <v>45013.020816601856</v>
      </c>
      <c r="T63" s="230">
        <f>P63+D63+D64</f>
        <v>69.725850002342241</v>
      </c>
      <c r="U63" s="278" t="s">
        <v>136</v>
      </c>
      <c r="V63" s="283" t="s">
        <v>180</v>
      </c>
      <c r="W63" s="48" t="s">
        <v>16</v>
      </c>
    </row>
    <row r="64" spans="2:23" ht="18.75" thickBot="1">
      <c r="B64" s="334"/>
      <c r="C64" s="267" t="s">
        <v>74</v>
      </c>
      <c r="D64" s="232">
        <v>3.67</v>
      </c>
      <c r="E64" s="126"/>
      <c r="F64" s="126"/>
      <c r="G64" s="126"/>
      <c r="H64" s="126"/>
      <c r="I64" s="126"/>
      <c r="J64" s="126"/>
      <c r="K64" s="233">
        <v>0.3</v>
      </c>
      <c r="L64" s="126"/>
      <c r="M64" s="233">
        <f>D64*K64</f>
        <v>1.101</v>
      </c>
      <c r="N64" s="128"/>
      <c r="O64" s="234"/>
      <c r="P64" s="235"/>
      <c r="Q64" s="126"/>
      <c r="R64" s="238">
        <f>S63/T63</f>
        <v>645.57148912619596</v>
      </c>
      <c r="S64" s="271" t="s">
        <v>16</v>
      </c>
      <c r="T64" s="226"/>
      <c r="U64" s="279" t="s">
        <v>135</v>
      </c>
      <c r="V64" s="284" t="s">
        <v>181</v>
      </c>
    </row>
    <row r="65" spans="2:23" ht="18">
      <c r="B65" s="334"/>
      <c r="C65" s="266" t="s">
        <v>75</v>
      </c>
      <c r="D65" s="213">
        <v>63.36</v>
      </c>
      <c r="E65" s="203">
        <v>1.01</v>
      </c>
      <c r="F65" s="203">
        <v>1.03</v>
      </c>
      <c r="G65" s="203">
        <v>1</v>
      </c>
      <c r="H65" s="204">
        <v>1.002</v>
      </c>
      <c r="I65" s="204"/>
      <c r="J65" s="204"/>
      <c r="K65" s="204"/>
      <c r="L65" s="205">
        <f>E65*F65*G65*H65</f>
        <v>1.0423806</v>
      </c>
      <c r="M65" s="203">
        <f>D65*L65</f>
        <v>66.045234816000004</v>
      </c>
      <c r="N65" s="206">
        <f>M65+M66</f>
        <v>66.95423481600001</v>
      </c>
      <c r="O65" s="214">
        <f>(D65+D66)*100/P170</f>
        <v>1.7277993785231334</v>
      </c>
      <c r="P65" s="215">
        <f>O65*R170/100</f>
        <v>9.0270606330319545</v>
      </c>
      <c r="Q65" s="203">
        <f>P65+N65</f>
        <v>75.981295449031961</v>
      </c>
      <c r="R65" s="216">
        <v>677.93</v>
      </c>
      <c r="S65" s="217">
        <f>R65*D65+P65*R65/2</f>
        <v>46013.502407475673</v>
      </c>
      <c r="T65" s="230">
        <f>P65+D65+D66</f>
        <v>75.417060633031952</v>
      </c>
      <c r="U65" s="280" t="s">
        <v>138</v>
      </c>
      <c r="V65" s="283" t="s">
        <v>180</v>
      </c>
      <c r="W65" s="282" t="s">
        <v>16</v>
      </c>
    </row>
    <row r="66" spans="2:23" ht="18.75" thickBot="1">
      <c r="B66" s="334"/>
      <c r="C66" s="267" t="s">
        <v>76</v>
      </c>
      <c r="D66" s="232">
        <v>3.03</v>
      </c>
      <c r="E66" s="126"/>
      <c r="F66" s="126"/>
      <c r="G66" s="126"/>
      <c r="H66" s="126"/>
      <c r="I66" s="126"/>
      <c r="J66" s="126"/>
      <c r="K66" s="233">
        <v>0.3</v>
      </c>
      <c r="L66" s="126"/>
      <c r="M66" s="233">
        <f>D66*K66</f>
        <v>0.90899999999999992</v>
      </c>
      <c r="N66" s="128"/>
      <c r="O66" s="234"/>
      <c r="P66" s="235"/>
      <c r="Q66" s="126"/>
      <c r="R66" s="238">
        <f>S65/T65</f>
        <v>610.12060164172192</v>
      </c>
      <c r="S66" s="271" t="s">
        <v>16</v>
      </c>
      <c r="T66" s="226"/>
      <c r="U66" s="281" t="s">
        <v>137</v>
      </c>
      <c r="V66" s="284" t="s">
        <v>181</v>
      </c>
    </row>
    <row r="67" spans="2:23" ht="18">
      <c r="B67" s="334"/>
      <c r="C67" s="266" t="s">
        <v>81</v>
      </c>
      <c r="D67" s="213">
        <v>63.65</v>
      </c>
      <c r="E67" s="203">
        <v>1.01</v>
      </c>
      <c r="F67" s="203">
        <v>1.03</v>
      </c>
      <c r="G67" s="203">
        <v>1</v>
      </c>
      <c r="H67" s="204">
        <v>1.002</v>
      </c>
      <c r="I67" s="204"/>
      <c r="J67" s="204"/>
      <c r="K67" s="204"/>
      <c r="L67" s="205">
        <f>E67*F67*G67*H67</f>
        <v>1.0423806</v>
      </c>
      <c r="M67" s="203">
        <f>D67*L67</f>
        <v>66.347525189999999</v>
      </c>
      <c r="N67" s="206">
        <f>M67+M68</f>
        <v>67.220525190000004</v>
      </c>
      <c r="O67" s="214">
        <f>(D67+D68)*100/P170</f>
        <v>1.7322236275719198</v>
      </c>
      <c r="P67" s="215">
        <f>O67*R170/100</f>
        <v>9.0501755646122461</v>
      </c>
      <c r="Q67" s="203">
        <f>P67+N67</f>
        <v>76.27070075461225</v>
      </c>
      <c r="R67" s="216">
        <v>586</v>
      </c>
      <c r="S67" s="217">
        <f>R67*D67+P67*R67/2</f>
        <v>39950.60144043139</v>
      </c>
      <c r="T67" s="230">
        <f>P67+D67+D68</f>
        <v>75.610175564612234</v>
      </c>
      <c r="U67" s="280" t="s">
        <v>138</v>
      </c>
      <c r="V67" s="283" t="s">
        <v>180</v>
      </c>
      <c r="W67" s="48" t="s">
        <v>16</v>
      </c>
    </row>
    <row r="68" spans="2:23" ht="18.75" thickBot="1">
      <c r="B68" s="334"/>
      <c r="C68" s="267" t="s">
        <v>82</v>
      </c>
      <c r="D68" s="232">
        <v>2.91</v>
      </c>
      <c r="E68" s="126"/>
      <c r="F68" s="126"/>
      <c r="G68" s="126"/>
      <c r="H68" s="126"/>
      <c r="I68" s="126"/>
      <c r="J68" s="126"/>
      <c r="K68" s="233">
        <v>0.3</v>
      </c>
      <c r="L68" s="126"/>
      <c r="M68" s="233">
        <f>D68*K68</f>
        <v>0.873</v>
      </c>
      <c r="N68" s="128"/>
      <c r="O68" s="234"/>
      <c r="P68" s="235"/>
      <c r="Q68" s="126"/>
      <c r="R68" s="238">
        <f>S67/T67</f>
        <v>528.37599095761698</v>
      </c>
      <c r="S68" s="225" t="s">
        <v>16</v>
      </c>
      <c r="T68" s="226"/>
      <c r="U68" s="281" t="s">
        <v>137</v>
      </c>
      <c r="V68" s="284" t="s">
        <v>181</v>
      </c>
    </row>
    <row r="69" spans="2:23" ht="18">
      <c r="B69" s="334"/>
      <c r="C69" s="97" t="s">
        <v>83</v>
      </c>
      <c r="D69" s="20">
        <v>45.3</v>
      </c>
      <c r="E69" s="7">
        <v>1.01</v>
      </c>
      <c r="F69" s="7">
        <v>1.03</v>
      </c>
      <c r="G69" s="7">
        <v>1</v>
      </c>
      <c r="H69" s="2">
        <v>1.002</v>
      </c>
      <c r="I69" s="2"/>
      <c r="J69" s="2"/>
      <c r="K69" s="2"/>
      <c r="L69" s="89">
        <f>E69*F69*G69*H69</f>
        <v>1.0423806</v>
      </c>
      <c r="M69" s="7">
        <f>D69*L69</f>
        <v>47.219841179999996</v>
      </c>
      <c r="N69" s="90">
        <f>M69+M70</f>
        <v>48.092841179999994</v>
      </c>
      <c r="O69" s="91">
        <f>(D69+D70)*100/P170</f>
        <v>1.2546649802470289</v>
      </c>
      <c r="P69" s="92">
        <f>O69*R170/100</f>
        <v>6.5551226557986215</v>
      </c>
      <c r="Q69" s="7">
        <f>P69+N69</f>
        <v>54.647963835798613</v>
      </c>
      <c r="R69" s="93">
        <v>810</v>
      </c>
      <c r="S69" s="114">
        <f>R69*D69+P69*R69/2</f>
        <v>39347.824675598444</v>
      </c>
      <c r="T69" s="95">
        <f>P69+D69+D70</f>
        <v>54.765122655798621</v>
      </c>
      <c r="U69" s="252" t="s">
        <v>138</v>
      </c>
      <c r="V69" s="138" t="s">
        <v>182</v>
      </c>
    </row>
    <row r="70" spans="2:23" ht="18.75" thickBot="1">
      <c r="B70" s="334"/>
      <c r="C70" s="98" t="s">
        <v>84</v>
      </c>
      <c r="D70" s="20">
        <v>2.91</v>
      </c>
      <c r="E70" s="2"/>
      <c r="F70" s="2"/>
      <c r="G70" s="2"/>
      <c r="H70" s="2"/>
      <c r="I70" s="2"/>
      <c r="J70" s="2"/>
      <c r="K70" s="7">
        <v>0.3</v>
      </c>
      <c r="L70" s="2"/>
      <c r="M70" s="7">
        <f>D70*K70</f>
        <v>0.873</v>
      </c>
      <c r="N70" s="13"/>
      <c r="O70" s="41"/>
      <c r="P70" s="42"/>
      <c r="Q70" s="2"/>
      <c r="R70" s="46">
        <f>S69/T69</f>
        <v>718.48327489196686</v>
      </c>
      <c r="S70" s="45" t="s">
        <v>142</v>
      </c>
      <c r="T70" s="35"/>
      <c r="U70" s="252" t="s">
        <v>137</v>
      </c>
      <c r="V70" s="265" t="s">
        <v>183</v>
      </c>
    </row>
    <row r="71" spans="2:23" ht="18">
      <c r="B71" s="334"/>
      <c r="C71" s="266" t="s">
        <v>85</v>
      </c>
      <c r="D71" s="213">
        <v>45.3</v>
      </c>
      <c r="E71" s="203">
        <v>1.01</v>
      </c>
      <c r="F71" s="203">
        <v>1.03</v>
      </c>
      <c r="G71" s="203">
        <v>1</v>
      </c>
      <c r="H71" s="204">
        <v>1.002</v>
      </c>
      <c r="I71" s="204"/>
      <c r="J71" s="204"/>
      <c r="K71" s="204"/>
      <c r="L71" s="205">
        <f>E71*F71*G71*H71</f>
        <v>1.0423806</v>
      </c>
      <c r="M71" s="203">
        <f>D71*L71</f>
        <v>47.219841179999996</v>
      </c>
      <c r="N71" s="206">
        <f>M71+M72</f>
        <v>48.128841179999995</v>
      </c>
      <c r="O71" s="214">
        <f>(D71+D72)*100/P170</f>
        <v>1.2577879795755842</v>
      </c>
      <c r="P71" s="215">
        <f>O71*R170/100</f>
        <v>6.5714390780905925</v>
      </c>
      <c r="Q71" s="203">
        <f>P71+N71</f>
        <v>54.700280258090586</v>
      </c>
      <c r="R71" s="216">
        <v>812</v>
      </c>
      <c r="S71" s="217">
        <f>R71*D71+P71*R71/2</f>
        <v>39451.60426570478</v>
      </c>
      <c r="T71" s="230">
        <f>P71+D71+D72</f>
        <v>54.90143907809059</v>
      </c>
      <c r="U71" s="219" t="s">
        <v>138</v>
      </c>
      <c r="V71" s="237" t="s">
        <v>182</v>
      </c>
    </row>
    <row r="72" spans="2:23" ht="18.75" thickBot="1">
      <c r="B72" s="336"/>
      <c r="C72" s="267" t="s">
        <v>86</v>
      </c>
      <c r="D72" s="232">
        <v>3.03</v>
      </c>
      <c r="E72" s="126"/>
      <c r="F72" s="126"/>
      <c r="G72" s="126"/>
      <c r="H72" s="126"/>
      <c r="I72" s="126"/>
      <c r="J72" s="126"/>
      <c r="K72" s="233">
        <v>0.3</v>
      </c>
      <c r="L72" s="126"/>
      <c r="M72" s="233">
        <f>D72*K72</f>
        <v>0.90899999999999992</v>
      </c>
      <c r="N72" s="128"/>
      <c r="O72" s="234"/>
      <c r="P72" s="235"/>
      <c r="Q72" s="126"/>
      <c r="R72" s="238">
        <f>S71/T71</f>
        <v>718.58962038480797</v>
      </c>
      <c r="S72" s="239" t="s">
        <v>16</v>
      </c>
      <c r="T72" s="226"/>
      <c r="U72" s="240" t="s">
        <v>137</v>
      </c>
      <c r="V72" s="236" t="s">
        <v>183</v>
      </c>
    </row>
    <row r="73" spans="2:23" s="10" customFormat="1" ht="16.5" thickBot="1">
      <c r="C73" s="9"/>
      <c r="D73" s="22"/>
      <c r="K73" s="11"/>
      <c r="M73" s="11"/>
      <c r="N73" s="14"/>
      <c r="R73" s="23"/>
      <c r="S73" s="24"/>
      <c r="U73" s="25"/>
    </row>
    <row r="74" spans="2:23" s="6" customFormat="1" ht="16.5" thickBot="1">
      <c r="B74" s="106" t="s">
        <v>173</v>
      </c>
      <c r="C74" s="142" t="s">
        <v>17</v>
      </c>
      <c r="D74" s="136" t="s">
        <v>160</v>
      </c>
      <c r="E74" s="319" t="s">
        <v>0</v>
      </c>
      <c r="F74" s="319"/>
      <c r="G74" s="319"/>
      <c r="H74" s="319"/>
      <c r="I74" s="319"/>
      <c r="J74" s="319"/>
      <c r="K74" s="319"/>
      <c r="L74" s="320"/>
      <c r="M74" s="321" t="s">
        <v>18</v>
      </c>
      <c r="N74" s="319"/>
      <c r="O74" s="322" t="s">
        <v>141</v>
      </c>
      <c r="P74" s="323"/>
      <c r="Q74" s="137" t="s">
        <v>13</v>
      </c>
      <c r="R74" s="136" t="s">
        <v>15</v>
      </c>
      <c r="S74" s="136" t="s">
        <v>20</v>
      </c>
      <c r="T74" s="322" t="s">
        <v>165</v>
      </c>
      <c r="U74" s="319"/>
      <c r="V74" s="106" t="s">
        <v>175</v>
      </c>
      <c r="W74" s="14"/>
    </row>
    <row r="75" spans="2:23">
      <c r="B75" s="140"/>
      <c r="C75" s="143" t="s">
        <v>16</v>
      </c>
      <c r="D75" s="154" t="s">
        <v>161</v>
      </c>
      <c r="E75" s="155" t="s">
        <v>1</v>
      </c>
      <c r="F75" s="156" t="s">
        <v>2</v>
      </c>
      <c r="G75" s="156" t="s">
        <v>3</v>
      </c>
      <c r="H75" s="156" t="s">
        <v>4</v>
      </c>
      <c r="I75" s="156" t="s">
        <v>5</v>
      </c>
      <c r="J75" s="156" t="s">
        <v>6</v>
      </c>
      <c r="K75" s="156" t="s">
        <v>7</v>
      </c>
      <c r="L75" s="156" t="s">
        <v>8</v>
      </c>
      <c r="M75" s="156" t="s">
        <v>19</v>
      </c>
      <c r="N75" s="157" t="s">
        <v>10</v>
      </c>
      <c r="O75" s="317" t="s">
        <v>166</v>
      </c>
      <c r="P75" s="318"/>
      <c r="Q75" s="139" t="s">
        <v>14</v>
      </c>
      <c r="R75" s="107" t="s">
        <v>12</v>
      </c>
      <c r="S75" s="154" t="s">
        <v>162</v>
      </c>
      <c r="T75" s="144" t="s">
        <v>12</v>
      </c>
      <c r="U75" s="160" t="s">
        <v>179</v>
      </c>
      <c r="V75" s="107"/>
    </row>
    <row r="76" spans="2:23" ht="16.5" thickBot="1">
      <c r="B76" s="154" t="s">
        <v>174</v>
      </c>
      <c r="C76" s="162" t="s">
        <v>167</v>
      </c>
      <c r="D76" s="246" t="s">
        <v>177</v>
      </c>
      <c r="E76" s="155"/>
      <c r="F76" s="156"/>
      <c r="G76" s="156"/>
      <c r="H76" s="156"/>
      <c r="I76" s="156"/>
      <c r="J76" s="156"/>
      <c r="K76" s="156"/>
      <c r="L76" s="156"/>
      <c r="M76" s="156" t="s">
        <v>9</v>
      </c>
      <c r="N76" s="157"/>
      <c r="O76" s="247" t="s">
        <v>11</v>
      </c>
      <c r="P76" s="248" t="s">
        <v>178</v>
      </c>
      <c r="Q76" s="249" t="s">
        <v>12</v>
      </c>
      <c r="R76" s="154" t="s">
        <v>169</v>
      </c>
      <c r="S76" s="154" t="s">
        <v>143</v>
      </c>
      <c r="T76" s="250" t="s">
        <v>163</v>
      </c>
      <c r="U76" s="157" t="s">
        <v>168</v>
      </c>
      <c r="V76" s="154" t="s">
        <v>176</v>
      </c>
    </row>
    <row r="77" spans="2:23" ht="18">
      <c r="B77" s="335">
        <v>2</v>
      </c>
      <c r="C77" s="229" t="s">
        <v>87</v>
      </c>
      <c r="D77" s="213">
        <v>45.3</v>
      </c>
      <c r="E77" s="203">
        <v>1.01</v>
      </c>
      <c r="F77" s="203">
        <v>1.03</v>
      </c>
      <c r="G77" s="203">
        <v>1</v>
      </c>
      <c r="H77" s="204">
        <v>1.002</v>
      </c>
      <c r="I77" s="204"/>
      <c r="J77" s="204"/>
      <c r="K77" s="204"/>
      <c r="L77" s="205">
        <f>E77*F77*G77*H77</f>
        <v>1.0423806</v>
      </c>
      <c r="M77" s="203">
        <f>D77*L77</f>
        <v>47.219841179999996</v>
      </c>
      <c r="N77" s="206">
        <f>M77+M78</f>
        <v>48.128841179999995</v>
      </c>
      <c r="O77" s="253">
        <f>(D77+D78)*100/P170</f>
        <v>1.2577879795755842</v>
      </c>
      <c r="P77" s="215">
        <f>O77*R170/100</f>
        <v>6.5714390780905925</v>
      </c>
      <c r="Q77" s="203">
        <f>P77+N77</f>
        <v>54.700280258090586</v>
      </c>
      <c r="R77" s="216">
        <v>743</v>
      </c>
      <c r="S77" s="217">
        <f>R77*D77+P77*R77/2</f>
        <v>36099.189617510659</v>
      </c>
      <c r="T77" s="230">
        <f>P77+D77+D78</f>
        <v>54.90143907809059</v>
      </c>
      <c r="U77" s="219" t="s">
        <v>138</v>
      </c>
      <c r="V77" s="237" t="s">
        <v>182</v>
      </c>
      <c r="W77" s="44"/>
    </row>
    <row r="78" spans="2:23" ht="18.75" thickBot="1">
      <c r="B78" s="334"/>
      <c r="C78" s="98" t="s">
        <v>88</v>
      </c>
      <c r="D78" s="20">
        <v>3.03</v>
      </c>
      <c r="E78" s="2"/>
      <c r="F78" s="2"/>
      <c r="G78" s="2"/>
      <c r="H78" s="2"/>
      <c r="I78" s="2"/>
      <c r="J78" s="2"/>
      <c r="K78" s="7">
        <v>0.3</v>
      </c>
      <c r="L78" s="2"/>
      <c r="M78" s="7">
        <f>D78*K78</f>
        <v>0.90899999999999992</v>
      </c>
      <c r="N78" s="13"/>
      <c r="O78" s="40"/>
      <c r="P78" s="42"/>
      <c r="Q78" s="2"/>
      <c r="R78" s="46">
        <f>S77/T77</f>
        <v>657.52720190383297</v>
      </c>
      <c r="S78" s="34" t="s">
        <v>16</v>
      </c>
      <c r="T78" s="35"/>
      <c r="U78" s="252" t="s">
        <v>137</v>
      </c>
      <c r="V78" s="265" t="s">
        <v>183</v>
      </c>
    </row>
    <row r="79" spans="2:23" ht="18">
      <c r="B79" s="334"/>
      <c r="C79" s="266" t="s">
        <v>89</v>
      </c>
      <c r="D79" s="213">
        <v>45.41</v>
      </c>
      <c r="E79" s="203">
        <v>1.01</v>
      </c>
      <c r="F79" s="203">
        <v>1.03</v>
      </c>
      <c r="G79" s="203">
        <v>1</v>
      </c>
      <c r="H79" s="204">
        <v>1.002</v>
      </c>
      <c r="I79" s="204"/>
      <c r="J79" s="204"/>
      <c r="K79" s="204"/>
      <c r="L79" s="205">
        <f>E79*F79*G79*H79</f>
        <v>1.0423806</v>
      </c>
      <c r="M79" s="203">
        <f>D79*L79</f>
        <v>47.334503045999995</v>
      </c>
      <c r="N79" s="206">
        <f>M79+M80</f>
        <v>48.207503045999992</v>
      </c>
      <c r="O79" s="253">
        <f>(D79+D80)*100/P170</f>
        <v>1.2575277296315377</v>
      </c>
      <c r="P79" s="215">
        <f>O79*R170/100</f>
        <v>6.5700793762329264</v>
      </c>
      <c r="Q79" s="203">
        <f>P79+N79</f>
        <v>54.777582422232918</v>
      </c>
      <c r="R79" s="216">
        <v>790.86</v>
      </c>
      <c r="S79" s="217">
        <f>R79*D79+P79*R79/2</f>
        <v>38510.95908774378</v>
      </c>
      <c r="T79" s="230">
        <f>P79+D79+D80</f>
        <v>54.890079376232919</v>
      </c>
      <c r="U79" s="219" t="s">
        <v>138</v>
      </c>
      <c r="V79" s="237" t="s">
        <v>182</v>
      </c>
      <c r="W79" s="48" t="s">
        <v>16</v>
      </c>
    </row>
    <row r="80" spans="2:23" ht="18.75" thickBot="1">
      <c r="B80" s="336"/>
      <c r="C80" s="267" t="s">
        <v>90</v>
      </c>
      <c r="D80" s="232">
        <v>2.91</v>
      </c>
      <c r="E80" s="126"/>
      <c r="F80" s="126"/>
      <c r="G80" s="126"/>
      <c r="H80" s="126"/>
      <c r="I80" s="126"/>
      <c r="J80" s="126"/>
      <c r="K80" s="233">
        <v>0.3</v>
      </c>
      <c r="L80" s="126"/>
      <c r="M80" s="233">
        <f>D80*K80</f>
        <v>0.873</v>
      </c>
      <c r="N80" s="128"/>
      <c r="O80" s="254"/>
      <c r="P80" s="235"/>
      <c r="Q80" s="126"/>
      <c r="R80" s="238">
        <f>S79/T79</f>
        <v>701.60144647957645</v>
      </c>
      <c r="S80" s="225" t="s">
        <v>16</v>
      </c>
      <c r="T80" s="226"/>
      <c r="U80" s="240" t="s">
        <v>137</v>
      </c>
      <c r="V80" s="236" t="s">
        <v>183</v>
      </c>
    </row>
    <row r="81" spans="2:22" ht="18">
      <c r="B81" s="335">
        <v>3</v>
      </c>
      <c r="C81" s="229" t="s">
        <v>91</v>
      </c>
      <c r="D81" s="213">
        <v>69.599999999999994</v>
      </c>
      <c r="E81" s="203">
        <v>1.01</v>
      </c>
      <c r="F81" s="203">
        <v>1.03</v>
      </c>
      <c r="G81" s="203">
        <v>1</v>
      </c>
      <c r="H81" s="204">
        <v>1.002</v>
      </c>
      <c r="I81" s="204"/>
      <c r="J81" s="204"/>
      <c r="K81" s="204"/>
      <c r="L81" s="205">
        <f>E81*F81*G81*H81</f>
        <v>1.0423806</v>
      </c>
      <c r="M81" s="203">
        <f>D81*L81</f>
        <v>72.549689759999993</v>
      </c>
      <c r="N81" s="206">
        <f>M81+M82</f>
        <v>73.422689759999997</v>
      </c>
      <c r="O81" s="253">
        <f>(D81+D82)*100/P170</f>
        <v>1.8870723442794455</v>
      </c>
      <c r="P81" s="215">
        <f>O81*R170/100</f>
        <v>9.859198169922383</v>
      </c>
      <c r="Q81" s="203">
        <f>P81+N81</f>
        <v>83.281887929922377</v>
      </c>
      <c r="R81" s="216">
        <v>868.82</v>
      </c>
      <c r="S81" s="217">
        <f>R81*D81+P81*R81/2</f>
        <v>64752.80627699598</v>
      </c>
      <c r="T81" s="218">
        <f>P81+D81+D82</f>
        <v>82.36919816992237</v>
      </c>
      <c r="U81" s="219" t="s">
        <v>138</v>
      </c>
      <c r="V81" s="237" t="s">
        <v>182</v>
      </c>
    </row>
    <row r="82" spans="2:22" ht="18.75" thickBot="1">
      <c r="B82" s="334"/>
      <c r="C82" s="98" t="s">
        <v>92</v>
      </c>
      <c r="D82" s="20">
        <v>2.91</v>
      </c>
      <c r="E82" s="2"/>
      <c r="F82" s="2"/>
      <c r="G82" s="2"/>
      <c r="H82" s="2"/>
      <c r="I82" s="2"/>
      <c r="J82" s="2"/>
      <c r="K82" s="7">
        <v>0.3</v>
      </c>
      <c r="L82" s="2"/>
      <c r="M82" s="7">
        <f>D82*K82</f>
        <v>0.873</v>
      </c>
      <c r="N82" s="13"/>
      <c r="O82" s="40"/>
      <c r="P82" s="42"/>
      <c r="Q82" s="2"/>
      <c r="R82" s="46">
        <f>S81/T81</f>
        <v>786.12888938672313</v>
      </c>
      <c r="S82" s="45" t="s">
        <v>16</v>
      </c>
      <c r="T82" s="275"/>
      <c r="U82" s="252" t="s">
        <v>137</v>
      </c>
      <c r="V82" s="265" t="s">
        <v>183</v>
      </c>
    </row>
    <row r="83" spans="2:22" ht="18">
      <c r="B83" s="334"/>
      <c r="C83" s="266" t="s">
        <v>93</v>
      </c>
      <c r="D83" s="213">
        <v>59.24</v>
      </c>
      <c r="E83" s="203">
        <v>1.01</v>
      </c>
      <c r="F83" s="203">
        <v>1.03</v>
      </c>
      <c r="G83" s="203">
        <v>1</v>
      </c>
      <c r="H83" s="204">
        <v>1.002</v>
      </c>
      <c r="I83" s="204"/>
      <c r="J83" s="204"/>
      <c r="K83" s="204"/>
      <c r="L83" s="205">
        <f>E83*F83*G83*H83</f>
        <v>1.0423806</v>
      </c>
      <c r="M83" s="203">
        <f>D83*L83</f>
        <v>61.750626744000002</v>
      </c>
      <c r="N83" s="206">
        <f>M83+M84</f>
        <v>62.659626744000001</v>
      </c>
      <c r="O83" s="253">
        <f>(D83+D84)*100/P170</f>
        <v>1.6205764015760735</v>
      </c>
      <c r="P83" s="215">
        <f>O83*R170/100</f>
        <v>8.4668634676743473</v>
      </c>
      <c r="Q83" s="203">
        <f>P83+N83</f>
        <v>71.126490211674351</v>
      </c>
      <c r="R83" s="216">
        <v>880</v>
      </c>
      <c r="S83" s="217">
        <f>R83*D83+P83*R83/2</f>
        <v>55856.619925776715</v>
      </c>
      <c r="T83" s="230">
        <f>P83+D83+D84</f>
        <v>70.736863467674354</v>
      </c>
      <c r="U83" s="219" t="s">
        <v>138</v>
      </c>
      <c r="V83" s="237" t="s">
        <v>182</v>
      </c>
    </row>
    <row r="84" spans="2:22" ht="18.75" thickBot="1">
      <c r="B84" s="334"/>
      <c r="C84" s="267" t="s">
        <v>94</v>
      </c>
      <c r="D84" s="232">
        <v>3.03</v>
      </c>
      <c r="E84" s="126"/>
      <c r="F84" s="126"/>
      <c r="G84" s="126"/>
      <c r="H84" s="126"/>
      <c r="I84" s="126"/>
      <c r="J84" s="126"/>
      <c r="K84" s="233">
        <v>0.3</v>
      </c>
      <c r="L84" s="126"/>
      <c r="M84" s="233">
        <f>D84*K84</f>
        <v>0.90899999999999992</v>
      </c>
      <c r="N84" s="128"/>
      <c r="O84" s="254"/>
      <c r="P84" s="235"/>
      <c r="Q84" s="126"/>
      <c r="R84" s="238">
        <f>S83/T83</f>
        <v>789.63947774278006</v>
      </c>
      <c r="S84" s="239" t="s">
        <v>16</v>
      </c>
      <c r="T84" s="226"/>
      <c r="U84" s="240" t="s">
        <v>137</v>
      </c>
      <c r="V84" s="236" t="s">
        <v>183</v>
      </c>
    </row>
    <row r="85" spans="2:22" ht="18">
      <c r="B85" s="334"/>
      <c r="C85" s="97" t="s">
        <v>95</v>
      </c>
      <c r="D85" s="20">
        <v>54.45</v>
      </c>
      <c r="E85" s="7">
        <v>1.01</v>
      </c>
      <c r="F85" s="7">
        <v>1.03</v>
      </c>
      <c r="G85" s="7">
        <v>1</v>
      </c>
      <c r="H85" s="2">
        <v>1.002</v>
      </c>
      <c r="I85" s="2"/>
      <c r="J85" s="2"/>
      <c r="K85" s="2"/>
      <c r="L85" s="89">
        <f>E85*F85*G85*H85</f>
        <v>1.0423806</v>
      </c>
      <c r="M85" s="7">
        <f>D85*L85</f>
        <v>56.757623670000001</v>
      </c>
      <c r="N85" s="90">
        <f>M85+M86</f>
        <v>57.894623670000001</v>
      </c>
      <c r="O85" s="251">
        <f>(D85+D86)*100/P170</f>
        <v>1.5156956741254299</v>
      </c>
      <c r="P85" s="92">
        <f>O85*R170/100</f>
        <v>7.9189036190357145</v>
      </c>
      <c r="Q85" s="7">
        <f>P85+N85</f>
        <v>65.813527289035719</v>
      </c>
      <c r="R85" s="93">
        <v>855</v>
      </c>
      <c r="S85" s="274">
        <f>R85*D85+P85*R85/2</f>
        <v>49940.081297137767</v>
      </c>
      <c r="T85" s="95">
        <f>P85+D85+D86</f>
        <v>66.158903619035726</v>
      </c>
      <c r="U85" s="268">
        <f>S85*S2</f>
        <v>97674.309203380952</v>
      </c>
      <c r="V85" s="272" t="s">
        <v>184</v>
      </c>
    </row>
    <row r="86" spans="2:22" ht="18.75" thickBot="1">
      <c r="B86" s="334"/>
      <c r="C86" s="98" t="s">
        <v>96</v>
      </c>
      <c r="D86" s="20">
        <v>3.79</v>
      </c>
      <c r="E86" s="2"/>
      <c r="F86" s="2"/>
      <c r="G86" s="2"/>
      <c r="H86" s="2"/>
      <c r="I86" s="2"/>
      <c r="J86" s="2"/>
      <c r="K86" s="7">
        <v>0.3</v>
      </c>
      <c r="L86" s="2"/>
      <c r="M86" s="7">
        <f>D86*K86</f>
        <v>1.137</v>
      </c>
      <c r="N86" s="13"/>
      <c r="O86" s="40"/>
      <c r="P86" s="42"/>
      <c r="Q86" s="2"/>
      <c r="R86" s="313">
        <f>S85/T85</f>
        <v>754.85049729222897</v>
      </c>
      <c r="S86" s="314" t="s">
        <v>16</v>
      </c>
      <c r="T86" s="35"/>
      <c r="U86" s="315" t="s">
        <v>188</v>
      </c>
      <c r="V86" s="269" t="s">
        <v>185</v>
      </c>
    </row>
    <row r="87" spans="2:22" ht="18">
      <c r="B87" s="334"/>
      <c r="C87" s="266" t="s">
        <v>97</v>
      </c>
      <c r="D87" s="213">
        <v>54.45</v>
      </c>
      <c r="E87" s="203">
        <v>1.01</v>
      </c>
      <c r="F87" s="203">
        <v>1.03</v>
      </c>
      <c r="G87" s="203">
        <v>1</v>
      </c>
      <c r="H87" s="204">
        <v>1.002</v>
      </c>
      <c r="I87" s="204"/>
      <c r="J87" s="204"/>
      <c r="K87" s="204"/>
      <c r="L87" s="205">
        <f>E87*F87*G87*H87</f>
        <v>1.0423806</v>
      </c>
      <c r="M87" s="203">
        <f>D87*L87</f>
        <v>56.757623670000001</v>
      </c>
      <c r="N87" s="206">
        <f>M87+M88</f>
        <v>57.843623669999999</v>
      </c>
      <c r="O87" s="253">
        <f>(D87+D88)*100/P170</f>
        <v>1.5112714250766435</v>
      </c>
      <c r="P87" s="215">
        <f>O87*R170/100</f>
        <v>7.8957886874554255</v>
      </c>
      <c r="Q87" s="203">
        <f>P87+N87</f>
        <v>65.739412357455421</v>
      </c>
      <c r="R87" s="216">
        <v>755</v>
      </c>
      <c r="S87" s="217">
        <f>R87*D87+P87*R87/2</f>
        <v>44090.410229514426</v>
      </c>
      <c r="T87" s="230">
        <f>P87+D87+D88</f>
        <v>65.965788687455429</v>
      </c>
      <c r="U87" s="219" t="s">
        <v>138</v>
      </c>
      <c r="V87" s="231" t="s">
        <v>184</v>
      </c>
    </row>
    <row r="88" spans="2:22" ht="18.75" thickBot="1">
      <c r="B88" s="334"/>
      <c r="C88" s="267" t="s">
        <v>98</v>
      </c>
      <c r="D88" s="232">
        <v>3.62</v>
      </c>
      <c r="E88" s="126"/>
      <c r="F88" s="126"/>
      <c r="G88" s="126"/>
      <c r="H88" s="126"/>
      <c r="I88" s="126"/>
      <c r="J88" s="126"/>
      <c r="K88" s="233">
        <v>0.3</v>
      </c>
      <c r="L88" s="126"/>
      <c r="M88" s="233">
        <f>D88*K88</f>
        <v>1.0860000000000001</v>
      </c>
      <c r="N88" s="128"/>
      <c r="O88" s="254"/>
      <c r="P88" s="235"/>
      <c r="Q88" s="126"/>
      <c r="R88" s="238">
        <f>S87/T87</f>
        <v>668.38297709762696</v>
      </c>
      <c r="S88" s="243" t="s">
        <v>16</v>
      </c>
      <c r="T88" s="226"/>
      <c r="U88" s="240" t="s">
        <v>137</v>
      </c>
      <c r="V88" s="259" t="s">
        <v>185</v>
      </c>
    </row>
    <row r="89" spans="2:22" ht="18" customHeight="1">
      <c r="B89" s="334"/>
      <c r="C89" s="97" t="s">
        <v>99</v>
      </c>
      <c r="D89" s="20">
        <v>57.51</v>
      </c>
      <c r="E89" s="7">
        <v>1.01</v>
      </c>
      <c r="F89" s="7">
        <v>1.03</v>
      </c>
      <c r="G89" s="7">
        <v>1</v>
      </c>
      <c r="H89" s="2">
        <v>1.002</v>
      </c>
      <c r="I89" s="2"/>
      <c r="J89" s="2"/>
      <c r="K89" s="2"/>
      <c r="L89" s="89">
        <f>E89*F89*G89*H89</f>
        <v>1.0423806</v>
      </c>
      <c r="M89" s="7">
        <f>D89*L89</f>
        <v>59.947308305999996</v>
      </c>
      <c r="N89" s="90">
        <f>M89+M90</f>
        <v>61.033308305999995</v>
      </c>
      <c r="O89" s="251">
        <f>(D89+D90)*100/P170</f>
        <v>1.5909079079547996</v>
      </c>
      <c r="P89" s="92">
        <f>O89*R170/100</f>
        <v>8.3118574559006397</v>
      </c>
      <c r="Q89" s="7">
        <f>P89+N89</f>
        <v>69.345165761900631</v>
      </c>
      <c r="R89" s="93">
        <v>890</v>
      </c>
      <c r="S89" s="114">
        <f>R89*D89+P89*R89/2</f>
        <v>54882.676567875787</v>
      </c>
      <c r="T89" s="95">
        <f>P89+D89+D90</f>
        <v>69.441857455900646</v>
      </c>
      <c r="U89" s="219" t="s">
        <v>138</v>
      </c>
      <c r="V89" s="272" t="s">
        <v>184</v>
      </c>
    </row>
    <row r="90" spans="2:22" ht="15.75" customHeight="1" thickBot="1">
      <c r="B90" s="334"/>
      <c r="C90" s="98" t="s">
        <v>100</v>
      </c>
      <c r="D90" s="20">
        <v>3.62</v>
      </c>
      <c r="E90" s="2"/>
      <c r="F90" s="2"/>
      <c r="G90" s="2"/>
      <c r="H90" s="2"/>
      <c r="I90" s="2"/>
      <c r="J90" s="2"/>
      <c r="K90" s="7">
        <v>0.3</v>
      </c>
      <c r="L90" s="2"/>
      <c r="M90" s="7">
        <f>D90*K90</f>
        <v>1.0860000000000001</v>
      </c>
      <c r="N90" s="13"/>
      <c r="O90" s="40"/>
      <c r="P90" s="42"/>
      <c r="Q90" s="2"/>
      <c r="R90" s="46">
        <f>S89/T89</f>
        <v>790.33998482441621</v>
      </c>
      <c r="S90" s="51" t="s">
        <v>16</v>
      </c>
      <c r="T90" s="35"/>
      <c r="U90" s="240" t="s">
        <v>137</v>
      </c>
      <c r="V90" s="269" t="s">
        <v>185</v>
      </c>
    </row>
    <row r="91" spans="2:22" ht="18">
      <c r="B91" s="334"/>
      <c r="C91" s="266" t="s">
        <v>101</v>
      </c>
      <c r="D91" s="213">
        <v>63.36</v>
      </c>
      <c r="E91" s="203">
        <v>1.01</v>
      </c>
      <c r="F91" s="203">
        <v>1.03</v>
      </c>
      <c r="G91" s="203">
        <v>1</v>
      </c>
      <c r="H91" s="204">
        <v>1.002</v>
      </c>
      <c r="I91" s="204"/>
      <c r="J91" s="204"/>
      <c r="K91" s="204"/>
      <c r="L91" s="205">
        <f>E91*F91*G91*H91</f>
        <v>1.0423806</v>
      </c>
      <c r="M91" s="203">
        <f>D91*L91</f>
        <v>66.045234816000004</v>
      </c>
      <c r="N91" s="206">
        <f>M91+M92</f>
        <v>67.182234816000005</v>
      </c>
      <c r="O91" s="253">
        <f>(D91+D92)*100/P170</f>
        <v>1.7475783742706494</v>
      </c>
      <c r="P91" s="215">
        <f>O91*R170/100</f>
        <v>9.1303979742144286</v>
      </c>
      <c r="Q91" s="203">
        <f>P91+N91</f>
        <v>76.312632790214437</v>
      </c>
      <c r="R91" s="216">
        <v>887</v>
      </c>
      <c r="S91" s="217">
        <f>R91*D91+P91*R91/2</f>
        <v>60249.651501564098</v>
      </c>
      <c r="T91" s="230">
        <f>P91+D91+D92</f>
        <v>76.280397974214438</v>
      </c>
      <c r="U91" s="219" t="s">
        <v>138</v>
      </c>
      <c r="V91" s="231" t="s">
        <v>184</v>
      </c>
    </row>
    <row r="92" spans="2:22" ht="18.75" thickBot="1">
      <c r="B92" s="334"/>
      <c r="C92" s="267" t="s">
        <v>102</v>
      </c>
      <c r="D92" s="232">
        <v>3.79</v>
      </c>
      <c r="E92" s="126"/>
      <c r="F92" s="126"/>
      <c r="G92" s="126"/>
      <c r="H92" s="126"/>
      <c r="I92" s="126"/>
      <c r="J92" s="126"/>
      <c r="K92" s="233">
        <v>0.3</v>
      </c>
      <c r="L92" s="126"/>
      <c r="M92" s="233">
        <f>D92*K92</f>
        <v>1.137</v>
      </c>
      <c r="N92" s="128"/>
      <c r="O92" s="254"/>
      <c r="P92" s="235"/>
      <c r="Q92" s="126"/>
      <c r="R92" s="238">
        <f>S91/T91</f>
        <v>789.84448300768804</v>
      </c>
      <c r="S92" s="225" t="s">
        <v>16</v>
      </c>
      <c r="T92" s="226"/>
      <c r="U92" s="240" t="s">
        <v>137</v>
      </c>
      <c r="V92" s="259" t="s">
        <v>185</v>
      </c>
    </row>
    <row r="93" spans="2:22" ht="18">
      <c r="B93" s="334"/>
      <c r="C93" s="97" t="s">
        <v>103</v>
      </c>
      <c r="D93" s="20">
        <v>63.65</v>
      </c>
      <c r="E93" s="7">
        <v>1.01</v>
      </c>
      <c r="F93" s="7">
        <v>1.03</v>
      </c>
      <c r="G93" s="7">
        <v>1</v>
      </c>
      <c r="H93" s="2">
        <v>1.002</v>
      </c>
      <c r="I93" s="2"/>
      <c r="J93" s="2"/>
      <c r="K93" s="2"/>
      <c r="L93" s="89">
        <f>E93*F93*G93*H93</f>
        <v>1.0423806</v>
      </c>
      <c r="M93" s="7">
        <f>D93*L93</f>
        <v>66.347525189999999</v>
      </c>
      <c r="N93" s="90">
        <f>M93+M94</f>
        <v>67.421525189999997</v>
      </c>
      <c r="O93" s="251">
        <f>(D93+D94)*100/P170</f>
        <v>1.7496603738230194</v>
      </c>
      <c r="P93" s="92">
        <f>O93*R170/100</f>
        <v>9.1412755890757396</v>
      </c>
      <c r="Q93" s="7">
        <f>P93+N93</f>
        <v>76.562800779075729</v>
      </c>
      <c r="R93" s="93">
        <v>739</v>
      </c>
      <c r="S93" s="114">
        <f>R93*D93+P93*R93/2</f>
        <v>50415.051330163486</v>
      </c>
      <c r="T93" s="95">
        <f>P93+D93+D94</f>
        <v>76.371275589075736</v>
      </c>
      <c r="U93" s="252" t="s">
        <v>138</v>
      </c>
      <c r="V93" s="272" t="s">
        <v>184</v>
      </c>
    </row>
    <row r="94" spans="2:22" ht="18.75" thickBot="1">
      <c r="B94" s="334"/>
      <c r="C94" s="98" t="s">
        <v>104</v>
      </c>
      <c r="D94" s="20">
        <v>3.58</v>
      </c>
      <c r="E94" s="2"/>
      <c r="F94" s="2"/>
      <c r="G94" s="2"/>
      <c r="H94" s="2"/>
      <c r="I94" s="2"/>
      <c r="J94" s="2"/>
      <c r="K94" s="7">
        <v>0.3</v>
      </c>
      <c r="L94" s="2"/>
      <c r="M94" s="7">
        <f>D94*K94</f>
        <v>1.0740000000000001</v>
      </c>
      <c r="N94" s="13"/>
      <c r="O94" s="40"/>
      <c r="P94" s="42"/>
      <c r="Q94" s="2"/>
      <c r="R94" s="46">
        <f>S93/T93</f>
        <v>660.13106290678388</v>
      </c>
      <c r="S94" s="34" t="s">
        <v>16</v>
      </c>
      <c r="T94" s="35"/>
      <c r="U94" s="252" t="s">
        <v>137</v>
      </c>
      <c r="V94" s="269" t="s">
        <v>185</v>
      </c>
    </row>
    <row r="95" spans="2:22" ht="18">
      <c r="B95" s="334"/>
      <c r="C95" s="266" t="s">
        <v>105</v>
      </c>
      <c r="D95" s="213">
        <v>45.3</v>
      </c>
      <c r="E95" s="203">
        <v>1.01</v>
      </c>
      <c r="F95" s="203">
        <v>1.03</v>
      </c>
      <c r="G95" s="203">
        <v>1</v>
      </c>
      <c r="H95" s="204">
        <v>1.002</v>
      </c>
      <c r="I95" s="204"/>
      <c r="J95" s="204"/>
      <c r="K95" s="204"/>
      <c r="L95" s="205">
        <f>E95*F95*G95*H95</f>
        <v>1.0423806</v>
      </c>
      <c r="M95" s="203">
        <f>D95*L95</f>
        <v>47.219841179999996</v>
      </c>
      <c r="N95" s="206">
        <f>M95+M96</f>
        <v>48.248841179999999</v>
      </c>
      <c r="O95" s="253">
        <f>(D95+D96)*100/P170</f>
        <v>1.2681979773374348</v>
      </c>
      <c r="P95" s="215">
        <f>O95*R170/100</f>
        <v>6.6258271523971564</v>
      </c>
      <c r="Q95" s="203">
        <f>P95+N95</f>
        <v>54.874668332397157</v>
      </c>
      <c r="R95" s="216">
        <v>881</v>
      </c>
      <c r="S95" s="217">
        <f>R95*D95+P95*R95/2</f>
        <v>42827.976860630944</v>
      </c>
      <c r="T95" s="230">
        <f>P95+D95+D96</f>
        <v>55.355827152397154</v>
      </c>
      <c r="U95" s="219" t="s">
        <v>140</v>
      </c>
      <c r="V95" s="237" t="s">
        <v>182</v>
      </c>
    </row>
    <row r="96" spans="2:22" ht="18.75" thickBot="1">
      <c r="B96" s="334"/>
      <c r="C96" s="267" t="s">
        <v>106</v>
      </c>
      <c r="D96" s="232">
        <v>3.43</v>
      </c>
      <c r="E96" s="126"/>
      <c r="F96" s="126"/>
      <c r="G96" s="126"/>
      <c r="H96" s="126"/>
      <c r="I96" s="126"/>
      <c r="J96" s="126"/>
      <c r="K96" s="233">
        <v>0.3</v>
      </c>
      <c r="L96" s="126"/>
      <c r="M96" s="233">
        <f>D96*K96</f>
        <v>1.0289999999999999</v>
      </c>
      <c r="N96" s="128"/>
      <c r="O96" s="254"/>
      <c r="P96" s="235"/>
      <c r="Q96" s="126"/>
      <c r="R96" s="238">
        <f>S95/T95</f>
        <v>773.68506738637541</v>
      </c>
      <c r="S96" s="239" t="s">
        <v>16</v>
      </c>
      <c r="T96" s="226"/>
      <c r="U96" s="256" t="s">
        <v>137</v>
      </c>
      <c r="V96" s="236" t="s">
        <v>183</v>
      </c>
    </row>
    <row r="97" spans="2:23" ht="18">
      <c r="B97" s="334"/>
      <c r="C97" s="97" t="s">
        <v>107</v>
      </c>
      <c r="D97" s="20">
        <v>45.3</v>
      </c>
      <c r="E97" s="7">
        <v>1.01</v>
      </c>
      <c r="F97" s="7">
        <v>1.03</v>
      </c>
      <c r="G97" s="7">
        <v>1</v>
      </c>
      <c r="H97" s="2">
        <v>1.002</v>
      </c>
      <c r="I97" s="2"/>
      <c r="J97" s="2"/>
      <c r="K97" s="2"/>
      <c r="L97" s="89">
        <f>E97*F97*G97*H97</f>
        <v>1.0423806</v>
      </c>
      <c r="M97" s="7">
        <f>D97*L97</f>
        <v>47.219841179999996</v>
      </c>
      <c r="N97" s="90">
        <f>M97+M98</f>
        <v>48.248841179999999</v>
      </c>
      <c r="O97" s="251">
        <f>(D97+D98)*100/P170</f>
        <v>1.2681979773374348</v>
      </c>
      <c r="P97" s="92">
        <f>O97*R170/100</f>
        <v>6.6258271523971564</v>
      </c>
      <c r="Q97" s="7">
        <f>P97+N97</f>
        <v>54.874668332397157</v>
      </c>
      <c r="R97" s="93">
        <v>881</v>
      </c>
      <c r="S97" s="114">
        <f>R97*D97+P97*R97/2</f>
        <v>42827.976860630944</v>
      </c>
      <c r="T97" s="95">
        <f>P97+D97+D98</f>
        <v>55.355827152397154</v>
      </c>
      <c r="U97" s="252" t="s">
        <v>140</v>
      </c>
      <c r="V97" s="138" t="s">
        <v>182</v>
      </c>
    </row>
    <row r="98" spans="2:23" ht="18.75" thickBot="1">
      <c r="B98" s="334"/>
      <c r="C98" s="98" t="s">
        <v>108</v>
      </c>
      <c r="D98" s="20">
        <v>3.43</v>
      </c>
      <c r="E98" s="2"/>
      <c r="F98" s="2"/>
      <c r="G98" s="2"/>
      <c r="H98" s="2"/>
      <c r="I98" s="2"/>
      <c r="J98" s="2"/>
      <c r="K98" s="7">
        <v>0.3</v>
      </c>
      <c r="L98" s="2"/>
      <c r="M98" s="7">
        <f>D98*K98</f>
        <v>1.0289999999999999</v>
      </c>
      <c r="N98" s="13"/>
      <c r="O98" s="40"/>
      <c r="P98" s="42"/>
      <c r="Q98" s="2"/>
      <c r="R98" s="46">
        <f>S97/T97</f>
        <v>773.68506738637541</v>
      </c>
      <c r="S98" s="45" t="s">
        <v>16</v>
      </c>
      <c r="T98" s="35"/>
      <c r="U98" s="273" t="s">
        <v>137</v>
      </c>
      <c r="V98" s="265" t="s">
        <v>183</v>
      </c>
    </row>
    <row r="99" spans="2:23" ht="18" customHeight="1">
      <c r="B99" s="334"/>
      <c r="C99" s="266" t="s">
        <v>109</v>
      </c>
      <c r="D99" s="213">
        <v>45.3</v>
      </c>
      <c r="E99" s="203">
        <v>1.01</v>
      </c>
      <c r="F99" s="203">
        <v>1.03</v>
      </c>
      <c r="G99" s="203">
        <v>1</v>
      </c>
      <c r="H99" s="204">
        <v>1.002</v>
      </c>
      <c r="I99" s="204"/>
      <c r="J99" s="204"/>
      <c r="K99" s="204"/>
      <c r="L99" s="205">
        <f>E99*F99*G99*H99</f>
        <v>1.0423806</v>
      </c>
      <c r="M99" s="203">
        <f>D99*L99</f>
        <v>47.219841179999996</v>
      </c>
      <c r="N99" s="206">
        <f>M99+M100</f>
        <v>48.293841179999994</v>
      </c>
      <c r="O99" s="253">
        <f>(D99+D100)*100/P170</f>
        <v>1.2721017264981287</v>
      </c>
      <c r="P99" s="215">
        <f>O99*R170/100</f>
        <v>6.6462226802621185</v>
      </c>
      <c r="Q99" s="203">
        <f>P99+N99</f>
        <v>54.940063860262114</v>
      </c>
      <c r="R99" s="216">
        <v>881</v>
      </c>
      <c r="S99" s="217">
        <f>R99*D99+P99*R99/2</f>
        <v>42836.961090655459</v>
      </c>
      <c r="T99" s="218">
        <f>P99+D99+D100</f>
        <v>55.526222680262116</v>
      </c>
      <c r="U99" s="219" t="s">
        <v>140</v>
      </c>
      <c r="V99" s="237" t="s">
        <v>182</v>
      </c>
    </row>
    <row r="100" spans="2:23" ht="15.75" customHeight="1" thickBot="1">
      <c r="B100" s="334"/>
      <c r="C100" s="267" t="s">
        <v>110</v>
      </c>
      <c r="D100" s="232">
        <v>3.58</v>
      </c>
      <c r="E100" s="126"/>
      <c r="F100" s="126"/>
      <c r="G100" s="126"/>
      <c r="H100" s="126"/>
      <c r="I100" s="126"/>
      <c r="J100" s="126"/>
      <c r="K100" s="233">
        <v>0.3</v>
      </c>
      <c r="L100" s="126"/>
      <c r="M100" s="233">
        <f>D100*K100</f>
        <v>1.0740000000000001</v>
      </c>
      <c r="N100" s="128"/>
      <c r="O100" s="254"/>
      <c r="P100" s="235"/>
      <c r="Q100" s="126"/>
      <c r="R100" s="238">
        <f>S99/T99</f>
        <v>771.47263082029701</v>
      </c>
      <c r="S100" s="239" t="s">
        <v>16</v>
      </c>
      <c r="T100" s="264"/>
      <c r="U100" s="256" t="s">
        <v>137</v>
      </c>
      <c r="V100" s="236" t="s">
        <v>183</v>
      </c>
    </row>
    <row r="101" spans="2:23" ht="18">
      <c r="B101" s="334"/>
      <c r="C101" s="97" t="s">
        <v>111</v>
      </c>
      <c r="D101" s="20">
        <v>45.3</v>
      </c>
      <c r="E101" s="7">
        <v>1.01</v>
      </c>
      <c r="F101" s="7">
        <v>1.03</v>
      </c>
      <c r="G101" s="7">
        <v>1</v>
      </c>
      <c r="H101" s="2">
        <v>1.002</v>
      </c>
      <c r="I101" s="2"/>
      <c r="J101" s="2"/>
      <c r="K101" s="2"/>
      <c r="L101" s="89">
        <f>E101*F101*G101*H101</f>
        <v>1.0423806</v>
      </c>
      <c r="M101" s="7">
        <f>D101*L101</f>
        <v>47.219841179999996</v>
      </c>
      <c r="N101" s="90">
        <f>M101+M102</f>
        <v>48.533841179999996</v>
      </c>
      <c r="O101" s="251">
        <f>(D101+D102)*100/P170</f>
        <v>1.2929217220218296</v>
      </c>
      <c r="P101" s="92">
        <f>O101*R170/100</f>
        <v>6.7549988288752454</v>
      </c>
      <c r="Q101" s="7">
        <f>P101+N101</f>
        <v>55.288840008875241</v>
      </c>
      <c r="R101" s="93">
        <v>900</v>
      </c>
      <c r="S101" s="274" t="s">
        <v>16</v>
      </c>
      <c r="T101" s="95">
        <f>P101+D101+D102</f>
        <v>56.434998828875244</v>
      </c>
      <c r="U101" s="252" t="s">
        <v>140</v>
      </c>
      <c r="V101" s="138" t="s">
        <v>182</v>
      </c>
    </row>
    <row r="102" spans="2:23" ht="18.75" thickBot="1">
      <c r="B102" s="336"/>
      <c r="C102" s="125" t="s">
        <v>112</v>
      </c>
      <c r="D102" s="232">
        <v>4.38</v>
      </c>
      <c r="E102" s="126"/>
      <c r="F102" s="126"/>
      <c r="G102" s="126"/>
      <c r="H102" s="126"/>
      <c r="I102" s="126"/>
      <c r="J102" s="126"/>
      <c r="K102" s="233">
        <v>0.3</v>
      </c>
      <c r="L102" s="126"/>
      <c r="M102" s="233">
        <f>D102*K102</f>
        <v>1.3139999999999998</v>
      </c>
      <c r="N102" s="128"/>
      <c r="O102" s="254"/>
      <c r="P102" s="235"/>
      <c r="Q102" s="126"/>
      <c r="R102" s="224" t="s">
        <v>16</v>
      </c>
      <c r="S102" s="255" t="s">
        <v>16</v>
      </c>
      <c r="T102" s="226"/>
      <c r="U102" s="256" t="s">
        <v>137</v>
      </c>
      <c r="V102" s="236" t="s">
        <v>183</v>
      </c>
    </row>
    <row r="103" spans="2:23" ht="18">
      <c r="B103" s="335">
        <v>4</v>
      </c>
      <c r="C103" s="229" t="s">
        <v>113</v>
      </c>
      <c r="D103" s="213">
        <v>68.47</v>
      </c>
      <c r="E103" s="203">
        <v>1.01</v>
      </c>
      <c r="F103" s="203">
        <v>1.03</v>
      </c>
      <c r="G103" s="203">
        <v>1</v>
      </c>
      <c r="H103" s="204">
        <v>1.002</v>
      </c>
      <c r="I103" s="204"/>
      <c r="J103" s="204"/>
      <c r="K103" s="204"/>
      <c r="L103" s="205">
        <f>E103*F103*G103*H103</f>
        <v>1.0423806</v>
      </c>
      <c r="M103" s="203">
        <f>D103*L103</f>
        <v>71.371799682000002</v>
      </c>
      <c r="N103" s="206">
        <f>M103+M104</f>
        <v>72.628799682000007</v>
      </c>
      <c r="O103" s="253">
        <f>(D103+D104)*100/P170</f>
        <v>1.8909760934401396</v>
      </c>
      <c r="P103" s="215">
        <f>O103*R170/100</f>
        <v>9.879593697787346</v>
      </c>
      <c r="Q103" s="203">
        <f>P103+N103</f>
        <v>82.50839337978735</v>
      </c>
      <c r="R103" s="216">
        <v>900</v>
      </c>
      <c r="S103" s="217">
        <f>R103*D103+P103*R103/2</f>
        <v>66068.8171640043</v>
      </c>
      <c r="T103" s="230">
        <f>P103+D103+D104</f>
        <v>82.539593697787339</v>
      </c>
      <c r="U103" s="257" t="s">
        <v>136</v>
      </c>
      <c r="V103" s="237" t="s">
        <v>182</v>
      </c>
    </row>
    <row r="104" spans="2:23" ht="18.75" thickBot="1">
      <c r="B104" s="334"/>
      <c r="C104" s="98" t="s">
        <v>114</v>
      </c>
      <c r="D104" s="20">
        <v>4.1900000000000004</v>
      </c>
      <c r="E104" s="2"/>
      <c r="F104" s="2"/>
      <c r="G104" s="2"/>
      <c r="H104" s="2"/>
      <c r="I104" s="2"/>
      <c r="J104" s="2"/>
      <c r="K104" s="7">
        <v>0.3</v>
      </c>
      <c r="L104" s="2"/>
      <c r="M104" s="7">
        <f>D104*K104</f>
        <v>1.2570000000000001</v>
      </c>
      <c r="N104" s="13"/>
      <c r="O104" s="40"/>
      <c r="P104" s="42"/>
      <c r="Q104" s="2"/>
      <c r="R104" s="46">
        <f>S103/T103</f>
        <v>800.44999259277222</v>
      </c>
      <c r="S104" s="45" t="s">
        <v>16</v>
      </c>
      <c r="T104" s="35"/>
      <c r="U104" s="78" t="s">
        <v>135</v>
      </c>
      <c r="V104" s="265" t="s">
        <v>183</v>
      </c>
    </row>
    <row r="105" spans="2:23" ht="18">
      <c r="B105" s="334"/>
      <c r="C105" s="266" t="s">
        <v>115</v>
      </c>
      <c r="D105" s="213">
        <v>58.15</v>
      </c>
      <c r="E105" s="203">
        <v>1.01</v>
      </c>
      <c r="F105" s="203">
        <v>1.03</v>
      </c>
      <c r="G105" s="203">
        <v>1</v>
      </c>
      <c r="H105" s="204">
        <v>1.002</v>
      </c>
      <c r="I105" s="204"/>
      <c r="J105" s="204"/>
      <c r="K105" s="204"/>
      <c r="L105" s="205">
        <f>E105*F105*G105*H105</f>
        <v>1.0423806</v>
      </c>
      <c r="M105" s="203">
        <f>D105*L105</f>
        <v>60.614431889999999</v>
      </c>
      <c r="N105" s="206">
        <f>M105+M106</f>
        <v>61.871431889999997</v>
      </c>
      <c r="O105" s="253">
        <f>(D105+D106)*100/P170</f>
        <v>1.6223981511843972</v>
      </c>
      <c r="P105" s="215">
        <f>O105*R170/100</f>
        <v>8.476381380677994</v>
      </c>
      <c r="Q105" s="203">
        <f>P105+N105</f>
        <v>70.347813270677989</v>
      </c>
      <c r="R105" s="216">
        <v>890</v>
      </c>
      <c r="S105" s="217">
        <f>R105*D105+P105*R105/2</f>
        <v>55525.489714401709</v>
      </c>
      <c r="T105" s="230">
        <f>P105+D105+D106</f>
        <v>70.816381380677996</v>
      </c>
      <c r="U105" s="219" t="s">
        <v>140</v>
      </c>
      <c r="V105" s="237" t="s">
        <v>182</v>
      </c>
    </row>
    <row r="106" spans="2:23" ht="18.75" thickBot="1">
      <c r="B106" s="334"/>
      <c r="C106" s="267" t="s">
        <v>117</v>
      </c>
      <c r="D106" s="232">
        <v>4.1900000000000004</v>
      </c>
      <c r="E106" s="126"/>
      <c r="F106" s="126"/>
      <c r="G106" s="126"/>
      <c r="H106" s="126"/>
      <c r="I106" s="126"/>
      <c r="J106" s="126"/>
      <c r="K106" s="233">
        <v>0.3</v>
      </c>
      <c r="L106" s="126"/>
      <c r="M106" s="233">
        <f>D106*K106</f>
        <v>1.2570000000000001</v>
      </c>
      <c r="N106" s="128"/>
      <c r="O106" s="254"/>
      <c r="P106" s="235"/>
      <c r="Q106" s="126"/>
      <c r="R106" s="238">
        <f>S105/T105</f>
        <v>784.07691316393141</v>
      </c>
      <c r="S106" s="243" t="s">
        <v>16</v>
      </c>
      <c r="T106" s="226"/>
      <c r="U106" s="240" t="s">
        <v>137</v>
      </c>
      <c r="V106" s="236" t="s">
        <v>183</v>
      </c>
    </row>
    <row r="107" spans="2:23" ht="18">
      <c r="B107" s="334"/>
      <c r="C107" s="97" t="s">
        <v>118</v>
      </c>
      <c r="D107" s="20">
        <v>54.45</v>
      </c>
      <c r="E107" s="7">
        <v>1.01</v>
      </c>
      <c r="F107" s="7">
        <v>1.03</v>
      </c>
      <c r="G107" s="7">
        <v>1</v>
      </c>
      <c r="H107" s="2">
        <v>1.002</v>
      </c>
      <c r="I107" s="2"/>
      <c r="J107" s="2"/>
      <c r="K107" s="2"/>
      <c r="L107" s="89">
        <f>E107*F107*G107*H107</f>
        <v>1.0423806</v>
      </c>
      <c r="M107" s="7">
        <f>D107*L107</f>
        <v>56.757623670000001</v>
      </c>
      <c r="N107" s="90">
        <f>M107+M108</f>
        <v>58.071623670000001</v>
      </c>
      <c r="O107" s="251">
        <f>(D107+D108)*100/P170</f>
        <v>1.5310504208241595</v>
      </c>
      <c r="P107" s="92">
        <f>O107*R170/100</f>
        <v>7.9991260286378978</v>
      </c>
      <c r="Q107" s="7">
        <f>P107+N107</f>
        <v>66.070749698637897</v>
      </c>
      <c r="R107" s="93">
        <v>950</v>
      </c>
      <c r="S107" s="94">
        <f>R107*D107+P107*R107/2</f>
        <v>55527.084863602999</v>
      </c>
      <c r="T107" s="95">
        <f>P107+D107+D108</f>
        <v>66.829126028637901</v>
      </c>
      <c r="U107" s="96">
        <f>S107*S2</f>
        <v>108601.53838878065</v>
      </c>
      <c r="V107" s="272" t="s">
        <v>184</v>
      </c>
    </row>
    <row r="108" spans="2:23" ht="18.75" thickBot="1">
      <c r="B108" s="334"/>
      <c r="C108" s="98" t="s">
        <v>116</v>
      </c>
      <c r="D108" s="20">
        <v>4.38</v>
      </c>
      <c r="E108" s="2"/>
      <c r="F108" s="2"/>
      <c r="G108" s="2"/>
      <c r="H108" s="2"/>
      <c r="I108" s="2"/>
      <c r="J108" s="2"/>
      <c r="K108" s="7">
        <v>0.3</v>
      </c>
      <c r="L108" s="2"/>
      <c r="M108" s="7">
        <f>D108*K108</f>
        <v>1.3139999999999998</v>
      </c>
      <c r="N108" s="13"/>
      <c r="O108" s="40"/>
      <c r="P108" s="42"/>
      <c r="Q108" s="2"/>
      <c r="R108" s="39">
        <f>S107/T107</f>
        <v>830.88150576454188</v>
      </c>
      <c r="S108" s="51" t="s">
        <v>16</v>
      </c>
      <c r="T108" s="35"/>
      <c r="U108" s="52" t="str">
        <f>S108</f>
        <v xml:space="preserve"> </v>
      </c>
      <c r="V108" s="269" t="s">
        <v>185</v>
      </c>
    </row>
    <row r="109" spans="2:23" ht="18">
      <c r="B109" s="334"/>
      <c r="C109" s="266" t="s">
        <v>119</v>
      </c>
      <c r="D109" s="213">
        <v>54.45</v>
      </c>
      <c r="E109" s="203">
        <v>1.01</v>
      </c>
      <c r="F109" s="203">
        <v>1.03</v>
      </c>
      <c r="G109" s="203">
        <v>1</v>
      </c>
      <c r="H109" s="204">
        <v>1.002</v>
      </c>
      <c r="I109" s="204"/>
      <c r="J109" s="204"/>
      <c r="K109" s="204"/>
      <c r="L109" s="205">
        <f>E109*F109*G109*H109</f>
        <v>1.0423806</v>
      </c>
      <c r="M109" s="203">
        <f>D109*L109</f>
        <v>56.757623670000001</v>
      </c>
      <c r="N109" s="206">
        <f>M109+M110</f>
        <v>58.071623670000001</v>
      </c>
      <c r="O109" s="253">
        <f>(D109+D110)*100/P170</f>
        <v>1.5310504208241595</v>
      </c>
      <c r="P109" s="215">
        <f>O109*R170/100</f>
        <v>7.9991260286378978</v>
      </c>
      <c r="Q109" s="203">
        <f>P109+N109</f>
        <v>66.070749698637897</v>
      </c>
      <c r="R109" s="216">
        <v>950</v>
      </c>
      <c r="S109" s="241">
        <f>R109*D109+P109*R109/2</f>
        <v>55527.084863602999</v>
      </c>
      <c r="T109" s="230">
        <f>P109+D109+D110</f>
        <v>66.829126028637901</v>
      </c>
      <c r="U109" s="242">
        <f>S109*S2</f>
        <v>108601.53838878065</v>
      </c>
      <c r="V109" s="231" t="s">
        <v>184</v>
      </c>
    </row>
    <row r="110" spans="2:23" ht="18.75" thickBot="1">
      <c r="B110" s="336"/>
      <c r="C110" s="267" t="s">
        <v>120</v>
      </c>
      <c r="D110" s="232">
        <v>4.38</v>
      </c>
      <c r="E110" s="126"/>
      <c r="F110" s="126"/>
      <c r="G110" s="126"/>
      <c r="H110" s="126"/>
      <c r="I110" s="126"/>
      <c r="J110" s="126"/>
      <c r="K110" s="233">
        <v>0.3</v>
      </c>
      <c r="L110" s="126"/>
      <c r="M110" s="233">
        <f>D110*K110</f>
        <v>1.3139999999999998</v>
      </c>
      <c r="N110" s="128"/>
      <c r="O110" s="254"/>
      <c r="P110" s="235"/>
      <c r="Q110" s="126"/>
      <c r="R110" s="224">
        <f>S109/T109</f>
        <v>830.88150576454188</v>
      </c>
      <c r="S110" s="225" t="s">
        <v>16</v>
      </c>
      <c r="T110" s="226"/>
      <c r="U110" s="258" t="str">
        <f>S110</f>
        <v xml:space="preserve"> </v>
      </c>
      <c r="V110" s="259" t="s">
        <v>185</v>
      </c>
    </row>
    <row r="111" spans="2:23" s="10" customFormat="1" ht="16.5" thickBot="1">
      <c r="C111" s="9"/>
      <c r="D111" s="22"/>
      <c r="K111" s="11"/>
      <c r="M111" s="11"/>
      <c r="N111" s="14"/>
      <c r="R111" s="23"/>
      <c r="S111" s="24"/>
      <c r="U111" s="25"/>
    </row>
    <row r="112" spans="2:23" s="6" customFormat="1" ht="16.5" thickBot="1">
      <c r="B112" s="106" t="s">
        <v>173</v>
      </c>
      <c r="C112" s="142" t="s">
        <v>17</v>
      </c>
      <c r="D112" s="136" t="s">
        <v>160</v>
      </c>
      <c r="E112" s="319" t="s">
        <v>0</v>
      </c>
      <c r="F112" s="319"/>
      <c r="G112" s="319"/>
      <c r="H112" s="319"/>
      <c r="I112" s="319"/>
      <c r="J112" s="319"/>
      <c r="K112" s="319"/>
      <c r="L112" s="320"/>
      <c r="M112" s="321" t="s">
        <v>18</v>
      </c>
      <c r="N112" s="319"/>
      <c r="O112" s="322" t="s">
        <v>141</v>
      </c>
      <c r="P112" s="323"/>
      <c r="Q112" s="137" t="s">
        <v>13</v>
      </c>
      <c r="R112" s="136" t="s">
        <v>15</v>
      </c>
      <c r="S112" s="136" t="s">
        <v>20</v>
      </c>
      <c r="T112" s="322" t="s">
        <v>165</v>
      </c>
      <c r="U112" s="319"/>
      <c r="V112" s="106" t="s">
        <v>175</v>
      </c>
      <c r="W112" s="14"/>
    </row>
    <row r="113" spans="2:23">
      <c r="B113" s="140"/>
      <c r="C113" s="143" t="s">
        <v>16</v>
      </c>
      <c r="D113" s="154" t="s">
        <v>161</v>
      </c>
      <c r="E113" s="155" t="s">
        <v>1</v>
      </c>
      <c r="F113" s="156" t="s">
        <v>2</v>
      </c>
      <c r="G113" s="156" t="s">
        <v>3</v>
      </c>
      <c r="H113" s="156" t="s">
        <v>4</v>
      </c>
      <c r="I113" s="156" t="s">
        <v>5</v>
      </c>
      <c r="J113" s="156" t="s">
        <v>6</v>
      </c>
      <c r="K113" s="156" t="s">
        <v>7</v>
      </c>
      <c r="L113" s="156" t="s">
        <v>8</v>
      </c>
      <c r="M113" s="156" t="s">
        <v>19</v>
      </c>
      <c r="N113" s="157" t="s">
        <v>10</v>
      </c>
      <c r="O113" s="317" t="s">
        <v>166</v>
      </c>
      <c r="P113" s="318"/>
      <c r="Q113" s="139" t="s">
        <v>14</v>
      </c>
      <c r="R113" s="107" t="s">
        <v>12</v>
      </c>
      <c r="S113" s="154" t="s">
        <v>162</v>
      </c>
      <c r="T113" s="144" t="s">
        <v>12</v>
      </c>
      <c r="U113" s="160" t="s">
        <v>179</v>
      </c>
      <c r="V113" s="107"/>
    </row>
    <row r="114" spans="2:23" ht="16.5" thickBot="1">
      <c r="B114" s="146" t="s">
        <v>174</v>
      </c>
      <c r="C114" s="147" t="s">
        <v>167</v>
      </c>
      <c r="D114" s="158" t="s">
        <v>177</v>
      </c>
      <c r="E114" s="148"/>
      <c r="F114" s="149"/>
      <c r="G114" s="149"/>
      <c r="H114" s="149"/>
      <c r="I114" s="149"/>
      <c r="J114" s="149"/>
      <c r="K114" s="149"/>
      <c r="L114" s="149"/>
      <c r="M114" s="149" t="s">
        <v>9</v>
      </c>
      <c r="N114" s="150"/>
      <c r="O114" s="151" t="s">
        <v>11</v>
      </c>
      <c r="P114" s="159" t="s">
        <v>178</v>
      </c>
      <c r="Q114" s="152" t="s">
        <v>12</v>
      </c>
      <c r="R114" s="146" t="s">
        <v>169</v>
      </c>
      <c r="S114" s="146" t="s">
        <v>143</v>
      </c>
      <c r="T114" s="153" t="s">
        <v>163</v>
      </c>
      <c r="U114" s="150" t="s">
        <v>168</v>
      </c>
      <c r="V114" s="146" t="s">
        <v>176</v>
      </c>
    </row>
    <row r="115" spans="2:23" ht="18">
      <c r="B115" s="335">
        <v>4</v>
      </c>
      <c r="C115" s="266" t="s">
        <v>121</v>
      </c>
      <c r="D115" s="213">
        <v>57.51</v>
      </c>
      <c r="E115" s="203">
        <v>1.01</v>
      </c>
      <c r="F115" s="203">
        <v>1.03</v>
      </c>
      <c r="G115" s="203">
        <v>1</v>
      </c>
      <c r="H115" s="204">
        <v>1.002</v>
      </c>
      <c r="I115" s="204"/>
      <c r="J115" s="204"/>
      <c r="K115" s="204"/>
      <c r="L115" s="205">
        <f>E115*F115*G115*H115</f>
        <v>1.0423806</v>
      </c>
      <c r="M115" s="203">
        <f>D115*L115</f>
        <v>59.947308305999996</v>
      </c>
      <c r="N115" s="206">
        <f>M115+M116</f>
        <v>61.204308305999994</v>
      </c>
      <c r="O115" s="214">
        <f>(D115+D116)*100/P170</f>
        <v>1.6057421547654365</v>
      </c>
      <c r="P115" s="215">
        <f>O115*R170/100</f>
        <v>8.3893604617874935</v>
      </c>
      <c r="Q115" s="203">
        <f>P115+N115</f>
        <v>69.593668767787491</v>
      </c>
      <c r="R115" s="216">
        <v>850</v>
      </c>
      <c r="S115" s="217">
        <f>R115*D115+P115*R115/2</f>
        <v>52448.978196259683</v>
      </c>
      <c r="T115" s="230">
        <f>P115+D115+D116</f>
        <v>70.089360461787493</v>
      </c>
      <c r="U115" s="219" t="s">
        <v>138</v>
      </c>
      <c r="V115" s="231" t="s">
        <v>184</v>
      </c>
    </row>
    <row r="116" spans="2:23" ht="18.75" thickBot="1">
      <c r="B116" s="334"/>
      <c r="C116" s="267" t="s">
        <v>122</v>
      </c>
      <c r="D116" s="232">
        <v>4.1900000000000004</v>
      </c>
      <c r="E116" s="126"/>
      <c r="F116" s="126"/>
      <c r="G116" s="126"/>
      <c r="H116" s="126"/>
      <c r="I116" s="126"/>
      <c r="J116" s="126"/>
      <c r="K116" s="233">
        <v>0.3</v>
      </c>
      <c r="L116" s="126"/>
      <c r="M116" s="233">
        <f>D116*K116</f>
        <v>1.2570000000000001</v>
      </c>
      <c r="N116" s="128"/>
      <c r="O116" s="234"/>
      <c r="P116" s="235"/>
      <c r="Q116" s="126"/>
      <c r="R116" s="238">
        <f>S115/T115</f>
        <v>748.3158335401663</v>
      </c>
      <c r="S116" s="243" t="s">
        <v>16</v>
      </c>
      <c r="T116" s="226"/>
      <c r="U116" s="240" t="s">
        <v>137</v>
      </c>
      <c r="V116" s="259" t="s">
        <v>185</v>
      </c>
    </row>
    <row r="117" spans="2:23" ht="18">
      <c r="B117" s="334"/>
      <c r="C117" s="97" t="s">
        <v>123</v>
      </c>
      <c r="D117" s="20">
        <v>63.36</v>
      </c>
      <c r="E117" s="7">
        <v>1.01</v>
      </c>
      <c r="F117" s="7">
        <v>1.03</v>
      </c>
      <c r="G117" s="7">
        <v>1</v>
      </c>
      <c r="H117" s="2">
        <v>1.002</v>
      </c>
      <c r="I117" s="2"/>
      <c r="J117" s="2"/>
      <c r="K117" s="2"/>
      <c r="L117" s="89">
        <f>E117*F117*G117*H117</f>
        <v>1.0423806</v>
      </c>
      <c r="M117" s="7">
        <f>D117*L117</f>
        <v>66.045234816000004</v>
      </c>
      <c r="N117" s="90">
        <f>M117+M118</f>
        <v>67.302234816000009</v>
      </c>
      <c r="O117" s="91">
        <f>(D117+D118)*100/P170</f>
        <v>1.7579883720324998</v>
      </c>
      <c r="P117" s="92">
        <f>O117*R170/100</f>
        <v>9.1847860485209907</v>
      </c>
      <c r="Q117" s="7">
        <f>P117+N117</f>
        <v>76.487020864521</v>
      </c>
      <c r="R117" s="93">
        <v>850</v>
      </c>
      <c r="S117" s="114">
        <f>R117*D117+P117*R117/2</f>
        <v>57759.534070621419</v>
      </c>
      <c r="T117" s="95">
        <f>P117+D117+D118</f>
        <v>76.734786048520988</v>
      </c>
      <c r="U117" s="252" t="s">
        <v>138</v>
      </c>
      <c r="V117" s="272" t="s">
        <v>184</v>
      </c>
    </row>
    <row r="118" spans="2:23" ht="18.75" thickBot="1">
      <c r="B118" s="334"/>
      <c r="C118" s="98" t="s">
        <v>124</v>
      </c>
      <c r="D118" s="20">
        <v>4.1900000000000004</v>
      </c>
      <c r="E118" s="2"/>
      <c r="F118" s="2"/>
      <c r="G118" s="2"/>
      <c r="H118" s="2"/>
      <c r="I118" s="2"/>
      <c r="J118" s="2"/>
      <c r="K118" s="7">
        <v>0.3</v>
      </c>
      <c r="L118" s="2"/>
      <c r="M118" s="7">
        <f>D118*K118</f>
        <v>1.2570000000000001</v>
      </c>
      <c r="N118" s="13"/>
      <c r="O118" s="41"/>
      <c r="P118" s="42"/>
      <c r="Q118" s="2"/>
      <c r="R118" s="46">
        <f>S117/T117</f>
        <v>752.7164281672575</v>
      </c>
      <c r="S118" s="51" t="s">
        <v>16</v>
      </c>
      <c r="T118" s="35"/>
      <c r="U118" s="252" t="s">
        <v>137</v>
      </c>
      <c r="V118" s="269" t="s">
        <v>185</v>
      </c>
    </row>
    <row r="119" spans="2:23" ht="18">
      <c r="B119" s="334"/>
      <c r="C119" s="266" t="s">
        <v>125</v>
      </c>
      <c r="D119" s="213">
        <v>128.1</v>
      </c>
      <c r="E119" s="203">
        <v>1.01</v>
      </c>
      <c r="F119" s="203">
        <v>1.03</v>
      </c>
      <c r="G119" s="203">
        <v>1</v>
      </c>
      <c r="H119" s="204">
        <v>1.002</v>
      </c>
      <c r="I119" s="204"/>
      <c r="J119" s="204"/>
      <c r="K119" s="204"/>
      <c r="L119" s="205">
        <f>E119*F119*G119*H119</f>
        <v>1.0423806</v>
      </c>
      <c r="M119" s="203">
        <f>D119*L119</f>
        <v>133.52895486</v>
      </c>
      <c r="N119" s="206">
        <f>M119+M120</f>
        <v>134.84295485999999</v>
      </c>
      <c r="O119" s="214">
        <f>(D119+D120)*100/P170</f>
        <v>3.4477912587248785</v>
      </c>
      <c r="P119" s="215">
        <f>O119*R170/100</f>
        <v>18.013330210333987</v>
      </c>
      <c r="Q119" s="203">
        <f>P119+N119</f>
        <v>152.85628507033397</v>
      </c>
      <c r="R119" s="216">
        <v>1097</v>
      </c>
      <c r="S119" s="217">
        <f>R119*D119+P119*R119/2</f>
        <v>150406.01162036817</v>
      </c>
      <c r="T119" s="218">
        <f>P119+D119+D120</f>
        <v>150.49333021033397</v>
      </c>
      <c r="U119" s="257" t="s">
        <v>136</v>
      </c>
      <c r="V119" s="237" t="s">
        <v>182</v>
      </c>
    </row>
    <row r="120" spans="2:23" ht="18.75" thickBot="1">
      <c r="B120" s="334"/>
      <c r="C120" s="267" t="s">
        <v>126</v>
      </c>
      <c r="D120" s="232">
        <v>4.38</v>
      </c>
      <c r="E120" s="126"/>
      <c r="F120" s="126"/>
      <c r="G120" s="126"/>
      <c r="H120" s="126"/>
      <c r="I120" s="126"/>
      <c r="J120" s="126"/>
      <c r="K120" s="233">
        <v>0.3</v>
      </c>
      <c r="L120" s="126"/>
      <c r="M120" s="233">
        <f>D120*K120</f>
        <v>1.3139999999999998</v>
      </c>
      <c r="N120" s="128"/>
      <c r="O120" s="234"/>
      <c r="P120" s="235"/>
      <c r="Q120" s="126"/>
      <c r="R120" s="238">
        <f>S119/T119</f>
        <v>999.41978431971859</v>
      </c>
      <c r="S120" s="270" t="s">
        <v>16</v>
      </c>
      <c r="T120" s="264"/>
      <c r="U120" s="271" t="s">
        <v>135</v>
      </c>
      <c r="V120" s="236" t="s">
        <v>183</v>
      </c>
    </row>
    <row r="121" spans="2:23" ht="18">
      <c r="B121" s="334"/>
      <c r="C121" s="97" t="s">
        <v>127</v>
      </c>
      <c r="D121" s="20">
        <v>65.819999999999993</v>
      </c>
      <c r="E121" s="7">
        <v>1.01</v>
      </c>
      <c r="F121" s="7">
        <v>1.03</v>
      </c>
      <c r="G121" s="7">
        <v>1</v>
      </c>
      <c r="H121" s="2">
        <v>1.002</v>
      </c>
      <c r="I121" s="2"/>
      <c r="J121" s="2"/>
      <c r="K121" s="2"/>
      <c r="L121" s="89">
        <f>E121*F121*G121*H121</f>
        <v>1.0423806</v>
      </c>
      <c r="M121" s="7">
        <f>D121*L121</f>
        <v>68.609491091999999</v>
      </c>
      <c r="N121" s="90">
        <f>M121+M122</f>
        <v>71.084491091999993</v>
      </c>
      <c r="O121" s="91">
        <f>(D121+D122)*100/P170</f>
        <v>1.9276713355506623</v>
      </c>
      <c r="P121" s="92">
        <f>O121*R170/100</f>
        <v>10.071311659717981</v>
      </c>
      <c r="Q121" s="7">
        <f>P121+N121</f>
        <v>81.155802751717971</v>
      </c>
      <c r="R121" s="93">
        <v>1045</v>
      </c>
      <c r="S121" s="94">
        <f>R121*D121+P121*R121/2</f>
        <v>74044.160342202638</v>
      </c>
      <c r="T121" s="95">
        <f>P121+D121+D122</f>
        <v>84.141311659717971</v>
      </c>
      <c r="U121" s="96">
        <f>S121*S2</f>
        <v>144817.79012209017</v>
      </c>
      <c r="V121" s="138" t="s">
        <v>182</v>
      </c>
    </row>
    <row r="122" spans="2:23" ht="18.75" thickBot="1">
      <c r="B122" s="334"/>
      <c r="C122" s="98" t="s">
        <v>128</v>
      </c>
      <c r="D122" s="20">
        <v>8.25</v>
      </c>
      <c r="E122" s="2"/>
      <c r="F122" s="2"/>
      <c r="G122" s="2"/>
      <c r="H122" s="2"/>
      <c r="I122" s="2"/>
      <c r="J122" s="2"/>
      <c r="K122" s="7">
        <v>0.3</v>
      </c>
      <c r="L122" s="2"/>
      <c r="M122" s="7">
        <f>D122*K122</f>
        <v>2.4750000000000001</v>
      </c>
      <c r="N122" s="13"/>
      <c r="O122" s="41"/>
      <c r="P122" s="42"/>
      <c r="Q122" s="2"/>
      <c r="R122" s="39">
        <f>S121/T121</f>
        <v>879.99769532533605</v>
      </c>
      <c r="S122" s="51" t="s">
        <v>16</v>
      </c>
      <c r="T122" s="35"/>
      <c r="U122" s="268" t="s">
        <v>16</v>
      </c>
      <c r="V122" s="265" t="s">
        <v>183</v>
      </c>
    </row>
    <row r="123" spans="2:23" ht="18" customHeight="1">
      <c r="B123" s="334"/>
      <c r="C123" s="266" t="s">
        <v>129</v>
      </c>
      <c r="D123" s="213">
        <v>45.3</v>
      </c>
      <c r="E123" s="203">
        <v>1.01</v>
      </c>
      <c r="F123" s="203">
        <v>1.03</v>
      </c>
      <c r="G123" s="203">
        <v>1</v>
      </c>
      <c r="H123" s="204">
        <v>1.002</v>
      </c>
      <c r="I123" s="204"/>
      <c r="J123" s="204"/>
      <c r="K123" s="204"/>
      <c r="L123" s="205">
        <f>E123*F123*G123*H123</f>
        <v>1.0423806</v>
      </c>
      <c r="M123" s="203">
        <f>D123*L123</f>
        <v>47.219841179999996</v>
      </c>
      <c r="N123" s="206">
        <f>M123+M124</f>
        <v>49.616841179999994</v>
      </c>
      <c r="O123" s="214">
        <f>(D123+D124)*100/P170</f>
        <v>1.3868719518225301</v>
      </c>
      <c r="P123" s="215">
        <f>O123*R170/100</f>
        <v>7.2458511994919856</v>
      </c>
      <c r="Q123" s="203">
        <f>P123+N123</f>
        <v>56.862692379491982</v>
      </c>
      <c r="R123" s="216">
        <v>1089</v>
      </c>
      <c r="S123" s="241">
        <f>R123*D123+P123*R123/2</f>
        <v>53277.065978123384</v>
      </c>
      <c r="T123" s="230">
        <f>P123+D123+D124</f>
        <v>60.535851199491987</v>
      </c>
      <c r="U123" s="242">
        <f>S123*S2</f>
        <v>104200.88395199306</v>
      </c>
      <c r="V123" s="237" t="s">
        <v>182</v>
      </c>
      <c r="W123" s="48" t="s">
        <v>16</v>
      </c>
    </row>
    <row r="124" spans="2:23" ht="15.75" customHeight="1" thickBot="1">
      <c r="B124" s="334"/>
      <c r="C124" s="267" t="s">
        <v>130</v>
      </c>
      <c r="D124" s="232">
        <v>7.99</v>
      </c>
      <c r="E124" s="126"/>
      <c r="F124" s="126"/>
      <c r="G124" s="126"/>
      <c r="H124" s="126"/>
      <c r="I124" s="126"/>
      <c r="J124" s="126"/>
      <c r="K124" s="233">
        <v>0.3</v>
      </c>
      <c r="L124" s="126"/>
      <c r="M124" s="233">
        <f>D124*K124</f>
        <v>2.3969999999999998</v>
      </c>
      <c r="N124" s="128"/>
      <c r="O124" s="234"/>
      <c r="P124" s="235"/>
      <c r="Q124" s="126"/>
      <c r="R124" s="224">
        <f>S123/T123</f>
        <v>880.09113479799362</v>
      </c>
      <c r="S124" s="243" t="s">
        <v>16</v>
      </c>
      <c r="T124" s="226"/>
      <c r="U124" s="227" t="str">
        <f>S124</f>
        <v xml:space="preserve"> </v>
      </c>
      <c r="V124" s="236" t="s">
        <v>183</v>
      </c>
    </row>
    <row r="125" spans="2:23" ht="18" customHeight="1">
      <c r="B125" s="334"/>
      <c r="C125" s="97" t="s">
        <v>131</v>
      </c>
      <c r="D125" s="20">
        <v>45.3</v>
      </c>
      <c r="E125" s="7">
        <v>1.01</v>
      </c>
      <c r="F125" s="7">
        <v>1.03</v>
      </c>
      <c r="G125" s="7">
        <v>1</v>
      </c>
      <c r="H125" s="2">
        <v>1.002</v>
      </c>
      <c r="I125" s="2"/>
      <c r="J125" s="2"/>
      <c r="K125" s="2"/>
      <c r="L125" s="89">
        <f>E125*F125*G125*H125</f>
        <v>1.0423806</v>
      </c>
      <c r="M125" s="7">
        <f>D125*L125</f>
        <v>47.219841179999996</v>
      </c>
      <c r="N125" s="90">
        <f>M125+M126</f>
        <v>49.247841179999995</v>
      </c>
      <c r="O125" s="91">
        <f>(D125+D126)*100/P170</f>
        <v>1.3548612087048397</v>
      </c>
      <c r="P125" s="92">
        <f>O125*R170/100</f>
        <v>7.0786078709993001</v>
      </c>
      <c r="Q125" s="7">
        <f>P125+N125</f>
        <v>56.326449050999294</v>
      </c>
      <c r="R125" s="93">
        <v>942.16</v>
      </c>
      <c r="S125" s="114">
        <f>R125*D125+P125*R125/2</f>
        <v>46014.43859587035</v>
      </c>
      <c r="T125" s="95">
        <f>P125+D125+D126</f>
        <v>59.138607870999294</v>
      </c>
      <c r="U125" s="252" t="s">
        <v>138</v>
      </c>
      <c r="V125" s="138" t="s">
        <v>182</v>
      </c>
      <c r="W125" s="49" t="s">
        <v>16</v>
      </c>
    </row>
    <row r="126" spans="2:23" ht="18.75" thickBot="1">
      <c r="B126" s="334"/>
      <c r="C126" s="98" t="s">
        <v>132</v>
      </c>
      <c r="D126" s="20">
        <v>6.76</v>
      </c>
      <c r="E126" s="2"/>
      <c r="F126" s="2"/>
      <c r="G126" s="2"/>
      <c r="H126" s="2"/>
      <c r="I126" s="2"/>
      <c r="J126" s="2"/>
      <c r="K126" s="7">
        <v>0.3</v>
      </c>
      <c r="L126" s="2"/>
      <c r="M126" s="7">
        <f>D126*K126</f>
        <v>2.028</v>
      </c>
      <c r="N126" s="13"/>
      <c r="O126" s="41"/>
      <c r="P126" s="42"/>
      <c r="Q126" s="2"/>
      <c r="R126" s="46">
        <f>S125/T125</f>
        <v>778.07781164282619</v>
      </c>
      <c r="S126" s="34" t="s">
        <v>16</v>
      </c>
      <c r="T126" s="35"/>
      <c r="U126" s="252" t="s">
        <v>137</v>
      </c>
      <c r="V126" s="265" t="s">
        <v>183</v>
      </c>
    </row>
    <row r="127" spans="2:23" ht="18" customHeight="1">
      <c r="B127" s="334"/>
      <c r="C127" s="266" t="s">
        <v>133</v>
      </c>
      <c r="D127" s="213">
        <v>45.3</v>
      </c>
      <c r="E127" s="203">
        <v>1.01</v>
      </c>
      <c r="F127" s="203">
        <v>1.03</v>
      </c>
      <c r="G127" s="203">
        <v>1</v>
      </c>
      <c r="H127" s="204">
        <v>1.002</v>
      </c>
      <c r="I127" s="204"/>
      <c r="J127" s="204"/>
      <c r="K127" s="204"/>
      <c r="L127" s="205">
        <f>E127*F127*G127*H127</f>
        <v>1.0423806</v>
      </c>
      <c r="M127" s="203">
        <f>D127*L127</f>
        <v>47.219841179999996</v>
      </c>
      <c r="N127" s="206">
        <f>M127+M128</f>
        <v>49.325841179999998</v>
      </c>
      <c r="O127" s="214">
        <f>(D127+D128)*100/P170</f>
        <v>1.3616277072500425</v>
      </c>
      <c r="P127" s="215">
        <f>O127*R170/100</f>
        <v>7.1139601192985662</v>
      </c>
      <c r="Q127" s="203">
        <f>P127+N127</f>
        <v>56.439801299298566</v>
      </c>
      <c r="R127" s="216">
        <v>1080</v>
      </c>
      <c r="S127" s="241">
        <f>R127*D127+P127*R127/2</f>
        <v>52765.538464421224</v>
      </c>
      <c r="T127" s="230">
        <f>P127+D127+D128</f>
        <v>59.433960119298561</v>
      </c>
      <c r="U127" s="242">
        <f>S127*S2</f>
        <v>103200.42309486897</v>
      </c>
      <c r="V127" s="237" t="s">
        <v>182</v>
      </c>
    </row>
    <row r="128" spans="2:23" ht="18.75" thickBot="1">
      <c r="B128" s="336"/>
      <c r="C128" s="267" t="s">
        <v>134</v>
      </c>
      <c r="D128" s="232">
        <v>7.02</v>
      </c>
      <c r="E128" s="126"/>
      <c r="F128" s="126"/>
      <c r="G128" s="126"/>
      <c r="H128" s="126"/>
      <c r="I128" s="126"/>
      <c r="J128" s="126"/>
      <c r="K128" s="233">
        <v>0.3</v>
      </c>
      <c r="L128" s="126"/>
      <c r="M128" s="233">
        <f>D128*K128</f>
        <v>2.1059999999999999</v>
      </c>
      <c r="N128" s="128"/>
      <c r="O128" s="234"/>
      <c r="P128" s="235"/>
      <c r="Q128" s="126"/>
      <c r="R128" s="224">
        <f>S127/T127</f>
        <v>887.80115540858833</v>
      </c>
      <c r="S128" s="225" t="s">
        <v>16</v>
      </c>
      <c r="T128" s="226"/>
      <c r="U128" s="227" t="str">
        <f>S128</f>
        <v xml:space="preserve"> </v>
      </c>
      <c r="V128" s="236" t="s">
        <v>183</v>
      </c>
    </row>
    <row r="129" spans="2:23" ht="18">
      <c r="B129" s="335">
        <v>1</v>
      </c>
      <c r="C129" s="262" t="s">
        <v>21</v>
      </c>
      <c r="D129" s="213">
        <v>20.85</v>
      </c>
      <c r="E129" s="203" t="s">
        <v>16</v>
      </c>
      <c r="F129" s="203" t="s">
        <v>16</v>
      </c>
      <c r="G129" s="203" t="s">
        <v>16</v>
      </c>
      <c r="H129" s="203">
        <v>1.02</v>
      </c>
      <c r="I129" s="203">
        <v>0.8</v>
      </c>
      <c r="J129" s="204"/>
      <c r="K129" s="204"/>
      <c r="L129" s="205">
        <f>H129*I129</f>
        <v>0.81600000000000006</v>
      </c>
      <c r="M129" s="203">
        <f>D129</f>
        <v>20.85</v>
      </c>
      <c r="N129" s="206">
        <f>D129*L129</f>
        <v>17.013600000000004</v>
      </c>
      <c r="O129" s="214">
        <f>D129*100/P170</f>
        <v>0.54262113333645623</v>
      </c>
      <c r="P129" s="215">
        <f>O129*R170/100</f>
        <v>2.8349783732296472</v>
      </c>
      <c r="Q129" s="203">
        <f>P129+N129</f>
        <v>19.84857837322965</v>
      </c>
      <c r="R129" s="187">
        <v>440</v>
      </c>
      <c r="S129" s="217">
        <f>R129*D129+P129*R129/2</f>
        <v>9797.6952421105216</v>
      </c>
      <c r="T129" s="218">
        <f>P129+D129</f>
        <v>23.684978373229647</v>
      </c>
      <c r="U129" s="219" t="s">
        <v>138</v>
      </c>
      <c r="V129" s="220" t="s">
        <v>186</v>
      </c>
    </row>
    <row r="130" spans="2:23" ht="18.75" thickBot="1">
      <c r="B130" s="334"/>
      <c r="C130" s="145"/>
      <c r="D130" s="221"/>
      <c r="E130" s="194"/>
      <c r="F130" s="194"/>
      <c r="G130" s="194"/>
      <c r="H130" s="194"/>
      <c r="I130" s="194"/>
      <c r="J130" s="195"/>
      <c r="K130" s="195"/>
      <c r="L130" s="196"/>
      <c r="M130" s="194"/>
      <c r="N130" s="197"/>
      <c r="O130" s="222"/>
      <c r="P130" s="223"/>
      <c r="Q130" s="194"/>
      <c r="R130" s="263">
        <f>S129/T129</f>
        <v>413.66705460810277</v>
      </c>
      <c r="S130" s="243" t="s">
        <v>16</v>
      </c>
      <c r="T130" s="264"/>
      <c r="U130" s="240" t="s">
        <v>137</v>
      </c>
      <c r="V130" s="228" t="s">
        <v>187</v>
      </c>
    </row>
    <row r="131" spans="2:23" ht="18">
      <c r="B131" s="334"/>
      <c r="C131" s="262" t="s">
        <v>22</v>
      </c>
      <c r="D131" s="213">
        <v>23.68</v>
      </c>
      <c r="E131" s="203" t="s">
        <v>16</v>
      </c>
      <c r="F131" s="203" t="s">
        <v>16</v>
      </c>
      <c r="G131" s="203" t="s">
        <v>16</v>
      </c>
      <c r="H131" s="203">
        <v>1.02</v>
      </c>
      <c r="I131" s="203">
        <v>0.8</v>
      </c>
      <c r="J131" s="204"/>
      <c r="K131" s="204"/>
      <c r="L131" s="205">
        <f>H131*I131</f>
        <v>0.81600000000000006</v>
      </c>
      <c r="M131" s="203">
        <f>D131</f>
        <v>23.68</v>
      </c>
      <c r="N131" s="206">
        <f>D131*L131</f>
        <v>19.322880000000001</v>
      </c>
      <c r="O131" s="214">
        <f>D131*100/P170</f>
        <v>0.61627186750154839</v>
      </c>
      <c r="P131" s="215">
        <f>O131*R170/100</f>
        <v>3.219773998948587</v>
      </c>
      <c r="Q131" s="203">
        <f>P131+N131</f>
        <v>22.542653998948587</v>
      </c>
      <c r="R131" s="187">
        <v>440</v>
      </c>
      <c r="S131" s="217">
        <f>R131*D131+P131*R131/2</f>
        <v>11127.55027976869</v>
      </c>
      <c r="T131" s="218">
        <f>P131+D131</f>
        <v>26.899773998948586</v>
      </c>
      <c r="U131" s="219" t="s">
        <v>138</v>
      </c>
      <c r="V131" s="220" t="s">
        <v>186</v>
      </c>
    </row>
    <row r="132" spans="2:23" ht="18.75" thickBot="1">
      <c r="B132" s="334"/>
      <c r="C132" s="145"/>
      <c r="D132" s="221"/>
      <c r="E132" s="194"/>
      <c r="F132" s="194"/>
      <c r="G132" s="194"/>
      <c r="H132" s="194"/>
      <c r="I132" s="194"/>
      <c r="J132" s="195"/>
      <c r="K132" s="195"/>
      <c r="L132" s="196"/>
      <c r="M132" s="194"/>
      <c r="N132" s="197"/>
      <c r="O132" s="222"/>
      <c r="P132" s="223"/>
      <c r="Q132" s="194"/>
      <c r="R132" s="263">
        <f>S131/T131</f>
        <v>413.66705460810283</v>
      </c>
      <c r="S132" s="243" t="s">
        <v>16</v>
      </c>
      <c r="T132" s="264"/>
      <c r="U132" s="240" t="s">
        <v>137</v>
      </c>
      <c r="V132" s="228" t="s">
        <v>187</v>
      </c>
    </row>
    <row r="133" spans="2:23" ht="18">
      <c r="B133" s="334"/>
      <c r="C133" s="262" t="s">
        <v>23</v>
      </c>
      <c r="D133" s="213">
        <v>20.16</v>
      </c>
      <c r="E133" s="203" t="s">
        <v>16</v>
      </c>
      <c r="F133" s="203" t="s">
        <v>16</v>
      </c>
      <c r="G133" s="203" t="s">
        <v>16</v>
      </c>
      <c r="H133" s="203">
        <v>1.02</v>
      </c>
      <c r="I133" s="203">
        <v>0.8</v>
      </c>
      <c r="J133" s="204"/>
      <c r="K133" s="204"/>
      <c r="L133" s="205">
        <f>H133*I133</f>
        <v>0.81600000000000006</v>
      </c>
      <c r="M133" s="203">
        <f>D133</f>
        <v>20.16</v>
      </c>
      <c r="N133" s="206">
        <f>D133*L133</f>
        <v>16.450560000000003</v>
      </c>
      <c r="O133" s="214">
        <f>D133*100/P170</f>
        <v>0.5246638871972642</v>
      </c>
      <c r="P133" s="215">
        <f>O133*R170/100</f>
        <v>2.7411589450508247</v>
      </c>
      <c r="Q133" s="203">
        <f>P133+N133</f>
        <v>19.191718945050827</v>
      </c>
      <c r="R133" s="187">
        <v>440</v>
      </c>
      <c r="S133" s="217">
        <f>R133*D133+P133*R133/2</f>
        <v>9473.4549679111806</v>
      </c>
      <c r="T133" s="230">
        <f>P133+D133</f>
        <v>22.901158945050824</v>
      </c>
      <c r="U133" s="219" t="s">
        <v>138</v>
      </c>
      <c r="V133" s="220" t="s">
        <v>186</v>
      </c>
    </row>
    <row r="134" spans="2:23" ht="18.75" thickBot="1">
      <c r="B134" s="334"/>
      <c r="C134" s="145"/>
      <c r="D134" s="221"/>
      <c r="E134" s="194"/>
      <c r="F134" s="194"/>
      <c r="G134" s="194"/>
      <c r="H134" s="194"/>
      <c r="I134" s="194"/>
      <c r="J134" s="195"/>
      <c r="K134" s="195"/>
      <c r="L134" s="196"/>
      <c r="M134" s="194"/>
      <c r="N134" s="197"/>
      <c r="O134" s="222"/>
      <c r="P134" s="223"/>
      <c r="Q134" s="194"/>
      <c r="R134" s="263">
        <f>S133/T133</f>
        <v>413.66705460810277</v>
      </c>
      <c r="S134" s="225" t="s">
        <v>16</v>
      </c>
      <c r="T134" s="226"/>
      <c r="U134" s="240" t="s">
        <v>137</v>
      </c>
      <c r="V134" s="228" t="s">
        <v>187</v>
      </c>
    </row>
    <row r="135" spans="2:23" ht="18">
      <c r="B135" s="334"/>
      <c r="C135" s="262" t="s">
        <v>24</v>
      </c>
      <c r="D135" s="213">
        <v>18.72</v>
      </c>
      <c r="E135" s="203" t="s">
        <v>16</v>
      </c>
      <c r="F135" s="203" t="s">
        <v>16</v>
      </c>
      <c r="G135" s="203" t="s">
        <v>16</v>
      </c>
      <c r="H135" s="203">
        <v>1.02</v>
      </c>
      <c r="I135" s="203">
        <v>0.8</v>
      </c>
      <c r="J135" s="204"/>
      <c r="K135" s="204"/>
      <c r="L135" s="205">
        <f>H135*I135</f>
        <v>0.81600000000000006</v>
      </c>
      <c r="M135" s="203">
        <f>D135</f>
        <v>18.72</v>
      </c>
      <c r="N135" s="206">
        <f>D135*L135</f>
        <v>15.27552</v>
      </c>
      <c r="O135" s="214">
        <f>D135*100/P170</f>
        <v>0.48718789525460243</v>
      </c>
      <c r="P135" s="215">
        <f>O135*R170/100</f>
        <v>2.5453618775471938</v>
      </c>
      <c r="Q135" s="203">
        <f>P135+N135</f>
        <v>17.820881877547194</v>
      </c>
      <c r="R135" s="187">
        <v>440</v>
      </c>
      <c r="S135" s="217">
        <f>R135*D135+P135*R135/2</f>
        <v>8796.779613060382</v>
      </c>
      <c r="T135" s="230">
        <f>P135+D135</f>
        <v>21.265361877547193</v>
      </c>
      <c r="U135" s="219" t="s">
        <v>138</v>
      </c>
      <c r="V135" s="220" t="s">
        <v>186</v>
      </c>
    </row>
    <row r="136" spans="2:23" ht="18.75" thickBot="1">
      <c r="B136" s="334"/>
      <c r="C136" s="145"/>
      <c r="D136" s="221"/>
      <c r="E136" s="194"/>
      <c r="F136" s="194"/>
      <c r="G136" s="194"/>
      <c r="H136" s="194"/>
      <c r="I136" s="194"/>
      <c r="J136" s="195"/>
      <c r="K136" s="195"/>
      <c r="L136" s="196"/>
      <c r="M136" s="194"/>
      <c r="N136" s="197"/>
      <c r="O136" s="222"/>
      <c r="P136" s="223"/>
      <c r="Q136" s="194"/>
      <c r="R136" s="263">
        <f>S135/T135</f>
        <v>413.66705460810277</v>
      </c>
      <c r="S136" s="243" t="s">
        <v>16</v>
      </c>
      <c r="T136" s="226"/>
      <c r="U136" s="240" t="s">
        <v>137</v>
      </c>
      <c r="V136" s="228" t="s">
        <v>187</v>
      </c>
    </row>
    <row r="137" spans="2:23" ht="18">
      <c r="B137" s="334"/>
      <c r="C137" s="262" t="s">
        <v>25</v>
      </c>
      <c r="D137" s="213">
        <v>18.72</v>
      </c>
      <c r="E137" s="203" t="s">
        <v>16</v>
      </c>
      <c r="F137" s="203" t="s">
        <v>16</v>
      </c>
      <c r="G137" s="203" t="s">
        <v>16</v>
      </c>
      <c r="H137" s="203">
        <v>1.02</v>
      </c>
      <c r="I137" s="203">
        <v>0.8</v>
      </c>
      <c r="J137" s="204"/>
      <c r="K137" s="204"/>
      <c r="L137" s="205">
        <f>H137*I137</f>
        <v>0.81600000000000006</v>
      </c>
      <c r="M137" s="203">
        <f>D137</f>
        <v>18.72</v>
      </c>
      <c r="N137" s="206">
        <f>D137*L137</f>
        <v>15.27552</v>
      </c>
      <c r="O137" s="214">
        <f>D137*100/P170</f>
        <v>0.48718789525460243</v>
      </c>
      <c r="P137" s="215">
        <f>O137*R170/100</f>
        <v>2.5453618775471938</v>
      </c>
      <c r="Q137" s="203">
        <f>P137+N137</f>
        <v>17.820881877547194</v>
      </c>
      <c r="R137" s="187">
        <v>450</v>
      </c>
      <c r="S137" s="241">
        <f>R137*D137+P137*R137/2</f>
        <v>8996.7064224481182</v>
      </c>
      <c r="T137" s="230">
        <f>P137+D137</f>
        <v>21.265361877547193</v>
      </c>
      <c r="U137" s="242">
        <f>S137*S2</f>
        <v>17596.028322216702</v>
      </c>
      <c r="V137" s="220" t="s">
        <v>186</v>
      </c>
    </row>
    <row r="138" spans="2:23" ht="18.75" thickBot="1">
      <c r="B138" s="334"/>
      <c r="C138" s="145"/>
      <c r="D138" s="221"/>
      <c r="E138" s="194"/>
      <c r="F138" s="194"/>
      <c r="G138" s="194"/>
      <c r="H138" s="194"/>
      <c r="I138" s="194"/>
      <c r="J138" s="195"/>
      <c r="K138" s="195"/>
      <c r="L138" s="196"/>
      <c r="M138" s="194"/>
      <c r="N138" s="197"/>
      <c r="O138" s="222"/>
      <c r="P138" s="223"/>
      <c r="Q138" s="194"/>
      <c r="R138" s="208">
        <f>S137/T137</f>
        <v>423.06857857646878</v>
      </c>
      <c r="S138" s="243" t="s">
        <v>16</v>
      </c>
      <c r="T138" s="226"/>
      <c r="U138" s="258" t="str">
        <f>S138</f>
        <v xml:space="preserve"> </v>
      </c>
      <c r="V138" s="228" t="s">
        <v>187</v>
      </c>
    </row>
    <row r="139" spans="2:23" ht="18">
      <c r="B139" s="334"/>
      <c r="C139" s="102" t="s">
        <v>26</v>
      </c>
      <c r="D139" s="20">
        <v>17.28</v>
      </c>
      <c r="E139" s="7" t="s">
        <v>16</v>
      </c>
      <c r="F139" s="7" t="s">
        <v>16</v>
      </c>
      <c r="G139" s="7" t="s">
        <v>16</v>
      </c>
      <c r="H139" s="7">
        <v>1.02</v>
      </c>
      <c r="I139" s="7">
        <v>0.8</v>
      </c>
      <c r="J139" s="2"/>
      <c r="K139" s="2"/>
      <c r="L139" s="89">
        <f>H139*I139</f>
        <v>0.81600000000000006</v>
      </c>
      <c r="M139" s="7">
        <f>D139</f>
        <v>17.28</v>
      </c>
      <c r="N139" s="90">
        <f>D139*L139</f>
        <v>14.100480000000003</v>
      </c>
      <c r="O139" s="91">
        <f>D139*100/P170</f>
        <v>0.44971190331194072</v>
      </c>
      <c r="P139" s="92">
        <f>O139*R170/100</f>
        <v>2.3495648100435638</v>
      </c>
      <c r="Q139" s="7">
        <f>P139+N139</f>
        <v>16.450044810043565</v>
      </c>
      <c r="R139" s="260">
        <v>450</v>
      </c>
      <c r="S139" s="94">
        <f>R139*D139+P139*R139/2</f>
        <v>8304.6520822598031</v>
      </c>
      <c r="T139" s="95">
        <f>P139+D139</f>
        <v>19.629564810043565</v>
      </c>
      <c r="U139" s="96">
        <f>S139*S2</f>
        <v>16242.48768204619</v>
      </c>
      <c r="V139" s="261" t="s">
        <v>186</v>
      </c>
    </row>
    <row r="140" spans="2:23" ht="18.75" thickBot="1">
      <c r="B140" s="336"/>
      <c r="C140" s="141"/>
      <c r="D140" s="221"/>
      <c r="E140" s="194"/>
      <c r="F140" s="194"/>
      <c r="G140" s="194"/>
      <c r="H140" s="194"/>
      <c r="I140" s="194"/>
      <c r="J140" s="195"/>
      <c r="K140" s="195"/>
      <c r="L140" s="196"/>
      <c r="M140" s="194"/>
      <c r="N140" s="197"/>
      <c r="O140" s="222"/>
      <c r="P140" s="223"/>
      <c r="Q140" s="194"/>
      <c r="R140" s="208">
        <f>S139/T139</f>
        <v>423.06857857646884</v>
      </c>
      <c r="S140" s="225" t="s">
        <v>16</v>
      </c>
      <c r="T140" s="226"/>
      <c r="U140" s="227" t="str">
        <f>S140</f>
        <v xml:space="preserve"> </v>
      </c>
      <c r="V140" s="228" t="s">
        <v>187</v>
      </c>
    </row>
    <row r="141" spans="2:23" ht="18.75" thickBot="1">
      <c r="C141" s="18"/>
      <c r="D141" s="20"/>
      <c r="E141" s="7"/>
      <c r="F141" s="7"/>
      <c r="G141" s="7"/>
      <c r="H141" s="7"/>
      <c r="I141" s="7"/>
      <c r="J141" s="2"/>
      <c r="K141" s="2"/>
      <c r="L141" s="89"/>
      <c r="M141" s="7"/>
      <c r="N141" s="90"/>
      <c r="O141" s="91"/>
      <c r="P141" s="92"/>
      <c r="Q141" s="7"/>
      <c r="R141" s="34"/>
      <c r="S141" s="34"/>
      <c r="T141" s="35"/>
      <c r="U141" s="34"/>
    </row>
    <row r="142" spans="2:23" s="6" customFormat="1" ht="16.5" thickBot="1">
      <c r="B142" s="106" t="s">
        <v>173</v>
      </c>
      <c r="C142" s="136" t="s">
        <v>17</v>
      </c>
      <c r="D142" s="142" t="s">
        <v>160</v>
      </c>
      <c r="E142" s="319" t="s">
        <v>0</v>
      </c>
      <c r="F142" s="319"/>
      <c r="G142" s="319"/>
      <c r="H142" s="319"/>
      <c r="I142" s="319"/>
      <c r="J142" s="319"/>
      <c r="K142" s="319"/>
      <c r="L142" s="320"/>
      <c r="M142" s="321" t="s">
        <v>18</v>
      </c>
      <c r="N142" s="319"/>
      <c r="O142" s="322" t="s">
        <v>141</v>
      </c>
      <c r="P142" s="323"/>
      <c r="Q142" s="137" t="s">
        <v>13</v>
      </c>
      <c r="R142" s="136" t="s">
        <v>15</v>
      </c>
      <c r="S142" s="136" t="s">
        <v>20</v>
      </c>
      <c r="T142" s="322" t="s">
        <v>165</v>
      </c>
      <c r="U142" s="319"/>
      <c r="V142" s="106" t="s">
        <v>175</v>
      </c>
      <c r="W142" s="14"/>
    </row>
    <row r="143" spans="2:23">
      <c r="B143" s="140"/>
      <c r="C143" s="107" t="s">
        <v>16</v>
      </c>
      <c r="D143" s="162" t="s">
        <v>161</v>
      </c>
      <c r="E143" s="155" t="s">
        <v>1</v>
      </c>
      <c r="F143" s="156" t="s">
        <v>2</v>
      </c>
      <c r="G143" s="156" t="s">
        <v>3</v>
      </c>
      <c r="H143" s="156" t="s">
        <v>4</v>
      </c>
      <c r="I143" s="156" t="s">
        <v>5</v>
      </c>
      <c r="J143" s="156" t="s">
        <v>6</v>
      </c>
      <c r="K143" s="156" t="s">
        <v>7</v>
      </c>
      <c r="L143" s="156" t="s">
        <v>8</v>
      </c>
      <c r="M143" s="156" t="s">
        <v>19</v>
      </c>
      <c r="N143" s="157" t="s">
        <v>10</v>
      </c>
      <c r="O143" s="317" t="s">
        <v>166</v>
      </c>
      <c r="P143" s="318"/>
      <c r="Q143" s="139" t="s">
        <v>14</v>
      </c>
      <c r="R143" s="107" t="s">
        <v>12</v>
      </c>
      <c r="S143" s="154" t="s">
        <v>162</v>
      </c>
      <c r="T143" s="168" t="s">
        <v>12</v>
      </c>
      <c r="U143" s="173" t="s">
        <v>179</v>
      </c>
      <c r="V143" s="143"/>
    </row>
    <row r="144" spans="2:23" ht="16.5" thickBot="1">
      <c r="B144" s="146" t="s">
        <v>174</v>
      </c>
      <c r="C144" s="146" t="s">
        <v>167</v>
      </c>
      <c r="D144" s="163" t="s">
        <v>177</v>
      </c>
      <c r="E144" s="148"/>
      <c r="F144" s="149"/>
      <c r="G144" s="149"/>
      <c r="H144" s="149"/>
      <c r="I144" s="149"/>
      <c r="J144" s="149"/>
      <c r="K144" s="149"/>
      <c r="L144" s="149"/>
      <c r="M144" s="149" t="s">
        <v>9</v>
      </c>
      <c r="N144" s="150"/>
      <c r="O144" s="151" t="s">
        <v>11</v>
      </c>
      <c r="P144" s="159" t="s">
        <v>178</v>
      </c>
      <c r="Q144" s="152" t="s">
        <v>12</v>
      </c>
      <c r="R144" s="146" t="s">
        <v>169</v>
      </c>
      <c r="S144" s="146" t="s">
        <v>143</v>
      </c>
      <c r="T144" s="169" t="s">
        <v>163</v>
      </c>
      <c r="U144" s="146" t="s">
        <v>168</v>
      </c>
      <c r="V144" s="147" t="s">
        <v>176</v>
      </c>
    </row>
    <row r="145" spans="2:22" ht="18">
      <c r="B145" s="339">
        <v>1</v>
      </c>
      <c r="C145" s="106" t="s">
        <v>27</v>
      </c>
      <c r="D145" s="202">
        <v>18.72</v>
      </c>
      <c r="E145" s="203" t="s">
        <v>16</v>
      </c>
      <c r="F145" s="203" t="s">
        <v>16</v>
      </c>
      <c r="G145" s="203" t="s">
        <v>16</v>
      </c>
      <c r="H145" s="203">
        <v>1.02</v>
      </c>
      <c r="I145" s="203">
        <v>0.8</v>
      </c>
      <c r="J145" s="204"/>
      <c r="K145" s="204"/>
      <c r="L145" s="205">
        <f>H145*I145</f>
        <v>0.81600000000000006</v>
      </c>
      <c r="M145" s="203">
        <f>D145</f>
        <v>18.72</v>
      </c>
      <c r="N145" s="206">
        <f>D145*L145</f>
        <v>15.27552</v>
      </c>
      <c r="O145" s="205">
        <f>D145*100/P170</f>
        <v>0.48718789525460243</v>
      </c>
      <c r="P145" s="203">
        <f>O145*R170/100</f>
        <v>2.5453618775471938</v>
      </c>
      <c r="Q145" s="203">
        <f>P145+N145</f>
        <v>17.820881877547194</v>
      </c>
      <c r="R145" s="187">
        <v>500</v>
      </c>
      <c r="S145" s="188">
        <f>R145*D145+P145*R145/2</f>
        <v>9996.3404693867978</v>
      </c>
      <c r="T145" s="207">
        <f>P145+D145</f>
        <v>21.265361877547193</v>
      </c>
      <c r="U145" s="190">
        <f>S145*S2</f>
        <v>19551.142580240779</v>
      </c>
      <c r="V145" s="110" t="s">
        <v>186</v>
      </c>
    </row>
    <row r="146" spans="2:22" ht="18.75" thickBot="1">
      <c r="B146" s="340"/>
      <c r="C146" s="167"/>
      <c r="D146" s="193"/>
      <c r="E146" s="194"/>
      <c r="F146" s="194"/>
      <c r="G146" s="194"/>
      <c r="H146" s="194"/>
      <c r="I146" s="194"/>
      <c r="J146" s="195"/>
      <c r="K146" s="195"/>
      <c r="L146" s="196"/>
      <c r="M146" s="194"/>
      <c r="N146" s="197"/>
      <c r="O146" s="196"/>
      <c r="P146" s="194"/>
      <c r="Q146" s="194"/>
      <c r="R146" s="208">
        <f>S145/T145</f>
        <v>470.07619841829865</v>
      </c>
      <c r="S146" s="209" t="s">
        <v>16</v>
      </c>
      <c r="T146" s="210"/>
      <c r="U146" s="211" t="str">
        <f>S146</f>
        <v xml:space="preserve"> </v>
      </c>
      <c r="V146" s="212" t="s">
        <v>187</v>
      </c>
    </row>
    <row r="147" spans="2:22" ht="18">
      <c r="B147" s="340"/>
      <c r="C147" s="106" t="s">
        <v>28</v>
      </c>
      <c r="D147" s="202">
        <v>18.72</v>
      </c>
      <c r="E147" s="203" t="s">
        <v>16</v>
      </c>
      <c r="F147" s="203" t="s">
        <v>16</v>
      </c>
      <c r="G147" s="203" t="s">
        <v>16</v>
      </c>
      <c r="H147" s="203">
        <v>1.02</v>
      </c>
      <c r="I147" s="203">
        <v>0.8</v>
      </c>
      <c r="J147" s="204"/>
      <c r="K147" s="204"/>
      <c r="L147" s="205">
        <f>H147*I147</f>
        <v>0.81600000000000006</v>
      </c>
      <c r="M147" s="203">
        <f>D147</f>
        <v>18.72</v>
      </c>
      <c r="N147" s="206">
        <f>D147*L147</f>
        <v>15.27552</v>
      </c>
      <c r="O147" s="205">
        <f>D147*100/P170</f>
        <v>0.48718789525460243</v>
      </c>
      <c r="P147" s="203">
        <f>O147*R170/100</f>
        <v>2.5453618775471938</v>
      </c>
      <c r="Q147" s="203">
        <f>P147+N147</f>
        <v>17.820881877547194</v>
      </c>
      <c r="R147" s="187">
        <v>500</v>
      </c>
      <c r="S147" s="188">
        <f>R147*D147+P147*R147/2</f>
        <v>9996.3404693867978</v>
      </c>
      <c r="T147" s="207">
        <f>P147+D147</f>
        <v>21.265361877547193</v>
      </c>
      <c r="U147" s="190">
        <f>S147*S2</f>
        <v>19551.142580240779</v>
      </c>
      <c r="V147" s="110" t="s">
        <v>186</v>
      </c>
    </row>
    <row r="148" spans="2:22" ht="18.75" thickBot="1">
      <c r="B148" s="340"/>
      <c r="C148" s="167"/>
      <c r="D148" s="193"/>
      <c r="E148" s="194"/>
      <c r="F148" s="194"/>
      <c r="G148" s="194"/>
      <c r="H148" s="194"/>
      <c r="I148" s="194"/>
      <c r="J148" s="195"/>
      <c r="K148" s="195"/>
      <c r="L148" s="196"/>
      <c r="M148" s="194"/>
      <c r="N148" s="197"/>
      <c r="O148" s="196"/>
      <c r="P148" s="194"/>
      <c r="Q148" s="194"/>
      <c r="R148" s="208">
        <f>S147/T147</f>
        <v>470.07619841829865</v>
      </c>
      <c r="S148" s="209" t="s">
        <v>16</v>
      </c>
      <c r="T148" s="210"/>
      <c r="U148" s="211" t="str">
        <f>S148</f>
        <v xml:space="preserve"> </v>
      </c>
      <c r="V148" s="212" t="s">
        <v>187</v>
      </c>
    </row>
    <row r="149" spans="2:22" ht="18">
      <c r="B149" s="340"/>
      <c r="C149" s="106" t="s">
        <v>29</v>
      </c>
      <c r="D149" s="202">
        <v>18.059999999999999</v>
      </c>
      <c r="E149" s="203" t="s">
        <v>16</v>
      </c>
      <c r="F149" s="203" t="s">
        <v>16</v>
      </c>
      <c r="G149" s="203" t="s">
        <v>16</v>
      </c>
      <c r="H149" s="203">
        <v>1.02</v>
      </c>
      <c r="I149" s="203">
        <v>0.8</v>
      </c>
      <c r="J149" s="204"/>
      <c r="K149" s="204"/>
      <c r="L149" s="205">
        <f>H149*I149</f>
        <v>0.81600000000000006</v>
      </c>
      <c r="M149" s="203">
        <f>D149</f>
        <v>18.059999999999999</v>
      </c>
      <c r="N149" s="206">
        <f>D149*L149</f>
        <v>14.73696</v>
      </c>
      <c r="O149" s="205">
        <f>D149*100/P170</f>
        <v>0.47001139894754912</v>
      </c>
      <c r="P149" s="203">
        <f>O149*R170/100</f>
        <v>2.4556215549413629</v>
      </c>
      <c r="Q149" s="203">
        <f>P149+N149</f>
        <v>17.192581554941363</v>
      </c>
      <c r="R149" s="187">
        <v>460</v>
      </c>
      <c r="S149" s="188">
        <f>R149*D149+P149*R149/2</f>
        <v>8872.3929576365117</v>
      </c>
      <c r="T149" s="207">
        <f>P149+D149</f>
        <v>20.515621554941362</v>
      </c>
      <c r="U149" s="190">
        <f>S149*S2</f>
        <v>17352.892318334219</v>
      </c>
      <c r="V149" s="110" t="s">
        <v>186</v>
      </c>
    </row>
    <row r="150" spans="2:22" ht="18.75" thickBot="1">
      <c r="B150" s="340"/>
      <c r="C150" s="167"/>
      <c r="D150" s="193"/>
      <c r="E150" s="194"/>
      <c r="F150" s="194"/>
      <c r="G150" s="194"/>
      <c r="H150" s="194"/>
      <c r="I150" s="194"/>
      <c r="J150" s="195"/>
      <c r="K150" s="195"/>
      <c r="L150" s="196"/>
      <c r="M150" s="194"/>
      <c r="N150" s="197"/>
      <c r="O150" s="196"/>
      <c r="P150" s="194"/>
      <c r="Q150" s="194"/>
      <c r="R150" s="208">
        <f>S149/T149</f>
        <v>432.47010254483467</v>
      </c>
      <c r="S150" s="209" t="s">
        <v>16</v>
      </c>
      <c r="T150" s="210"/>
      <c r="U150" s="211" t="str">
        <f>S150</f>
        <v xml:space="preserve"> </v>
      </c>
      <c r="V150" s="212" t="s">
        <v>187</v>
      </c>
    </row>
    <row r="151" spans="2:22" ht="18">
      <c r="B151" s="340"/>
      <c r="C151" s="106" t="s">
        <v>30</v>
      </c>
      <c r="D151" s="202">
        <v>19.32</v>
      </c>
      <c r="E151" s="203" t="s">
        <v>16</v>
      </c>
      <c r="F151" s="203" t="s">
        <v>16</v>
      </c>
      <c r="G151" s="203" t="s">
        <v>16</v>
      </c>
      <c r="H151" s="203">
        <v>1.02</v>
      </c>
      <c r="I151" s="203">
        <v>0.8</v>
      </c>
      <c r="J151" s="204"/>
      <c r="K151" s="204"/>
      <c r="L151" s="205">
        <f>H151*I151</f>
        <v>0.81600000000000006</v>
      </c>
      <c r="M151" s="203">
        <f>D151</f>
        <v>19.32</v>
      </c>
      <c r="N151" s="206">
        <f>D151*L151</f>
        <v>15.765120000000001</v>
      </c>
      <c r="O151" s="205">
        <f>D151*100/P170</f>
        <v>0.50280289189737815</v>
      </c>
      <c r="P151" s="203">
        <f>O151*R170/100</f>
        <v>2.6269439890070396</v>
      </c>
      <c r="Q151" s="203">
        <f>P151+N151</f>
        <v>18.392063989007042</v>
      </c>
      <c r="R151" s="187">
        <v>500</v>
      </c>
      <c r="S151" s="188">
        <f>R151*D151+P151*R151/2</f>
        <v>10316.735997251761</v>
      </c>
      <c r="T151" s="207">
        <f>P151+D151</f>
        <v>21.946943989007039</v>
      </c>
      <c r="U151" s="190">
        <f>S151*S2</f>
        <v>20177.781765504911</v>
      </c>
      <c r="V151" s="110" t="s">
        <v>186</v>
      </c>
    </row>
    <row r="152" spans="2:22" ht="18.75" thickBot="1">
      <c r="B152" s="341"/>
      <c r="C152" s="167"/>
      <c r="D152" s="193"/>
      <c r="E152" s="194"/>
      <c r="F152" s="194"/>
      <c r="G152" s="194"/>
      <c r="H152" s="194"/>
      <c r="I152" s="194"/>
      <c r="J152" s="195"/>
      <c r="K152" s="195"/>
      <c r="L152" s="196"/>
      <c r="M152" s="194"/>
      <c r="N152" s="197"/>
      <c r="O152" s="196"/>
      <c r="P152" s="194"/>
      <c r="Q152" s="194"/>
      <c r="R152" s="208">
        <f>S151/T151</f>
        <v>470.0761984182987</v>
      </c>
      <c r="S152" s="209" t="s">
        <v>16</v>
      </c>
      <c r="T152" s="210"/>
      <c r="U152" s="211" t="str">
        <f>S152</f>
        <v xml:space="preserve"> </v>
      </c>
      <c r="V152" s="212" t="s">
        <v>187</v>
      </c>
    </row>
    <row r="153" spans="2:22" ht="18">
      <c r="B153" s="335">
        <v>0</v>
      </c>
      <c r="C153" s="181" t="s">
        <v>146</v>
      </c>
      <c r="D153" s="182">
        <v>18.809999999999999</v>
      </c>
      <c r="E153" s="183" t="s">
        <v>16</v>
      </c>
      <c r="F153" s="183" t="s">
        <v>16</v>
      </c>
      <c r="G153" s="183" t="s">
        <v>16</v>
      </c>
      <c r="H153" s="183">
        <v>1.02</v>
      </c>
      <c r="I153" s="183">
        <v>0.8</v>
      </c>
      <c r="J153" s="184"/>
      <c r="K153" s="184"/>
      <c r="L153" s="185">
        <f>H153*I153</f>
        <v>0.81600000000000006</v>
      </c>
      <c r="M153" s="183">
        <f>D153</f>
        <v>18.809999999999999</v>
      </c>
      <c r="N153" s="186">
        <f>D153*L153</f>
        <v>15.34896</v>
      </c>
      <c r="O153" s="185">
        <f>D153*100/P170</f>
        <v>0.48953014475101875</v>
      </c>
      <c r="P153" s="183">
        <f>O153*R170/100</f>
        <v>2.5575991942661704</v>
      </c>
      <c r="Q153" s="183">
        <f>P153+N153</f>
        <v>17.906559194266169</v>
      </c>
      <c r="R153" s="187">
        <v>300</v>
      </c>
      <c r="S153" s="188">
        <f>R153*D153+P153*R153/2</f>
        <v>6026.6398791399251</v>
      </c>
      <c r="T153" s="189">
        <f>P153+D153</f>
        <v>21.36759919426617</v>
      </c>
      <c r="U153" s="190">
        <f>S153*S2</f>
        <v>11787.08307481824</v>
      </c>
      <c r="V153" s="191"/>
    </row>
    <row r="154" spans="2:22" ht="18.75" thickBot="1">
      <c r="B154" s="334"/>
      <c r="C154" s="164"/>
      <c r="D154" s="36"/>
      <c r="E154" s="5"/>
      <c r="F154" s="5"/>
      <c r="G154" s="5"/>
      <c r="H154" s="5"/>
      <c r="I154" s="5"/>
      <c r="J154" s="1"/>
      <c r="K154" s="1"/>
      <c r="L154" s="8"/>
      <c r="M154" s="5"/>
      <c r="N154" s="12"/>
      <c r="O154" s="8"/>
      <c r="P154" s="5"/>
      <c r="Q154" s="5"/>
      <c r="R154" s="178">
        <f>S153/T153</f>
        <v>282.04571905097919</v>
      </c>
      <c r="S154" s="53" t="s">
        <v>16</v>
      </c>
      <c r="T154" s="171"/>
      <c r="U154" s="174" t="str">
        <f>S154</f>
        <v xml:space="preserve"> </v>
      </c>
      <c r="V154" s="192"/>
    </row>
    <row r="155" spans="2:22" ht="23.25" customHeight="1">
      <c r="B155" s="334"/>
      <c r="C155" s="164" t="s">
        <v>147</v>
      </c>
      <c r="D155" s="36">
        <v>17.100000000000001</v>
      </c>
      <c r="E155" s="5" t="s">
        <v>16</v>
      </c>
      <c r="F155" s="5" t="s">
        <v>16</v>
      </c>
      <c r="G155" s="5" t="s">
        <v>16</v>
      </c>
      <c r="H155" s="5">
        <v>1.02</v>
      </c>
      <c r="I155" s="5">
        <v>0.8</v>
      </c>
      <c r="J155" s="1"/>
      <c r="K155" s="1"/>
      <c r="L155" s="8">
        <f>H155*I155</f>
        <v>0.81600000000000006</v>
      </c>
      <c r="M155" s="5">
        <f>D155</f>
        <v>17.100000000000001</v>
      </c>
      <c r="N155" s="12">
        <f>D155*L155</f>
        <v>13.953600000000002</v>
      </c>
      <c r="O155" s="8">
        <f>D155*100/P170</f>
        <v>0.44502740431910809</v>
      </c>
      <c r="P155" s="5">
        <f>O155*R170/100</f>
        <v>2.3250901766056105</v>
      </c>
      <c r="Q155" s="5">
        <f>P155+N155</f>
        <v>16.278690176605611</v>
      </c>
      <c r="R155" s="177">
        <v>330</v>
      </c>
      <c r="S155" s="311">
        <f>R155*D155+P155*R155/2</f>
        <v>6026.639879139927</v>
      </c>
      <c r="T155" s="170">
        <f>P155+D155</f>
        <v>19.425090176605611</v>
      </c>
      <c r="U155" s="219" t="s">
        <v>138</v>
      </c>
      <c r="V155" s="192"/>
    </row>
    <row r="156" spans="2:22" ht="18.75" thickBot="1">
      <c r="B156" s="334"/>
      <c r="C156" s="164"/>
      <c r="D156" s="36"/>
      <c r="E156" s="5"/>
      <c r="F156" s="5"/>
      <c r="G156" s="5"/>
      <c r="H156" s="5"/>
      <c r="I156" s="5"/>
      <c r="J156" s="1"/>
      <c r="K156" s="1"/>
      <c r="L156" s="8"/>
      <c r="M156" s="5"/>
      <c r="N156" s="12"/>
      <c r="O156" s="8"/>
      <c r="P156" s="5"/>
      <c r="Q156" s="5"/>
      <c r="R156" s="312">
        <f>S155/T155</f>
        <v>310.25029095607715</v>
      </c>
      <c r="S156" s="53" t="s">
        <v>16</v>
      </c>
      <c r="T156" s="171"/>
      <c r="U156" s="240" t="s">
        <v>137</v>
      </c>
      <c r="V156" s="192"/>
    </row>
    <row r="157" spans="2:22" ht="18">
      <c r="B157" s="334"/>
      <c r="C157" s="165" t="s">
        <v>148</v>
      </c>
      <c r="D157" s="28">
        <v>17.100000000000001</v>
      </c>
      <c r="E157" s="29" t="s">
        <v>16</v>
      </c>
      <c r="F157" s="29" t="s">
        <v>16</v>
      </c>
      <c r="G157" s="29" t="s">
        <v>16</v>
      </c>
      <c r="H157" s="29">
        <v>1.02</v>
      </c>
      <c r="I157" s="29">
        <v>0.8</v>
      </c>
      <c r="J157" s="30"/>
      <c r="K157" s="30"/>
      <c r="L157" s="31">
        <f>H157*I157</f>
        <v>0.81600000000000006</v>
      </c>
      <c r="M157" s="29">
        <f>D157</f>
        <v>17.100000000000001</v>
      </c>
      <c r="N157" s="32">
        <f>D157*L157</f>
        <v>13.953600000000002</v>
      </c>
      <c r="O157" s="31">
        <f>D157*100/P170</f>
        <v>0.44502740431910809</v>
      </c>
      <c r="P157" s="29">
        <f>O157*R170/100</f>
        <v>2.3250901766056105</v>
      </c>
      <c r="Q157" s="29">
        <f>P157+N157</f>
        <v>16.278690176605611</v>
      </c>
      <c r="R157" s="179">
        <v>400</v>
      </c>
      <c r="S157" s="54">
        <f>R157*D157+P157*R157/2</f>
        <v>7305.0180353211226</v>
      </c>
      <c r="T157" s="172">
        <f t="shared" ref="T157:T165" si="0">P157+D157</f>
        <v>19.425090176605611</v>
      </c>
      <c r="U157" s="175">
        <f>S157*S2</f>
        <v>14287.373424022111</v>
      </c>
      <c r="V157" s="192"/>
    </row>
    <row r="158" spans="2:22" ht="18">
      <c r="B158" s="334"/>
      <c r="C158" s="166" t="s">
        <v>149</v>
      </c>
      <c r="D158" s="28">
        <v>17.100000000000001</v>
      </c>
      <c r="E158" s="29"/>
      <c r="F158" s="29"/>
      <c r="G158" s="29"/>
      <c r="H158" s="29"/>
      <c r="I158" s="29"/>
      <c r="J158" s="30"/>
      <c r="K158" s="30"/>
      <c r="L158" s="31"/>
      <c r="M158" s="29"/>
      <c r="N158" s="32"/>
      <c r="O158" s="31">
        <f>O157</f>
        <v>0.44502740431910809</v>
      </c>
      <c r="P158" s="29">
        <f>P157</f>
        <v>2.3250901766056105</v>
      </c>
      <c r="Q158" s="29"/>
      <c r="R158" s="180">
        <f>S157/T157</f>
        <v>376.06095873463892</v>
      </c>
      <c r="S158" s="54">
        <v>8500</v>
      </c>
      <c r="T158" s="172">
        <f t="shared" si="0"/>
        <v>19.425090176605611</v>
      </c>
      <c r="U158" s="175">
        <f>S158*1.95583</f>
        <v>16624.555</v>
      </c>
      <c r="V158" s="192"/>
    </row>
    <row r="159" spans="2:22" ht="18">
      <c r="B159" s="334"/>
      <c r="C159" s="165" t="s">
        <v>150</v>
      </c>
      <c r="D159" s="28">
        <v>20.88</v>
      </c>
      <c r="E159" s="29" t="s">
        <v>16</v>
      </c>
      <c r="F159" s="29" t="s">
        <v>16</v>
      </c>
      <c r="G159" s="29" t="s">
        <v>16</v>
      </c>
      <c r="H159" s="29">
        <v>1.02</v>
      </c>
      <c r="I159" s="29">
        <v>0.8</v>
      </c>
      <c r="J159" s="30"/>
      <c r="K159" s="30"/>
      <c r="L159" s="31">
        <f>H159*I159</f>
        <v>0.81600000000000006</v>
      </c>
      <c r="M159" s="29">
        <f>D159</f>
        <v>20.88</v>
      </c>
      <c r="N159" s="32">
        <f>D159*L159</f>
        <v>17.038080000000001</v>
      </c>
      <c r="O159" s="31">
        <f>D159*100/P170</f>
        <v>0.54340188316859506</v>
      </c>
      <c r="P159" s="29">
        <f>O159*R170/100</f>
        <v>2.8390574788026397</v>
      </c>
      <c r="Q159" s="29">
        <f>P159+N159</f>
        <v>19.877137478802641</v>
      </c>
      <c r="R159" s="179">
        <v>250</v>
      </c>
      <c r="S159" s="54">
        <f>R159*D159+P159*R159/2</f>
        <v>5574.8821848503303</v>
      </c>
      <c r="T159" s="172">
        <f t="shared" si="0"/>
        <v>23.71905747880264</v>
      </c>
      <c r="U159" s="175">
        <f>S159*S2</f>
        <v>10903.521823595822</v>
      </c>
      <c r="V159" s="192"/>
    </row>
    <row r="160" spans="2:22" ht="18">
      <c r="B160" s="334"/>
      <c r="C160" s="165" t="s">
        <v>151</v>
      </c>
      <c r="D160" s="28">
        <v>20.88</v>
      </c>
      <c r="E160" s="29"/>
      <c r="F160" s="29"/>
      <c r="G160" s="29"/>
      <c r="H160" s="29"/>
      <c r="I160" s="29"/>
      <c r="J160" s="30"/>
      <c r="K160" s="30"/>
      <c r="L160" s="31"/>
      <c r="M160" s="29"/>
      <c r="N160" s="32"/>
      <c r="O160" s="31">
        <f>O159</f>
        <v>0.54340188316859506</v>
      </c>
      <c r="P160" s="29">
        <f>P159</f>
        <v>2.8390574788026397</v>
      </c>
      <c r="Q160" s="29"/>
      <c r="R160" s="180">
        <f>S159/T159</f>
        <v>235.03809920914932</v>
      </c>
      <c r="S160" s="54">
        <f>S159</f>
        <v>5574.8821848503303</v>
      </c>
      <c r="T160" s="172">
        <f t="shared" si="0"/>
        <v>23.71905747880264</v>
      </c>
      <c r="U160" s="175">
        <f>S160*1.95583</f>
        <v>10903.521823595822</v>
      </c>
      <c r="V160" s="192"/>
    </row>
    <row r="161" spans="2:33" ht="18">
      <c r="B161" s="334"/>
      <c r="C161" s="165" t="s">
        <v>152</v>
      </c>
      <c r="D161" s="28">
        <v>20.88</v>
      </c>
      <c r="E161" s="29" t="s">
        <v>16</v>
      </c>
      <c r="F161" s="29" t="s">
        <v>16</v>
      </c>
      <c r="G161" s="29" t="s">
        <v>16</v>
      </c>
      <c r="H161" s="29">
        <v>1.02</v>
      </c>
      <c r="I161" s="29">
        <v>0.8</v>
      </c>
      <c r="J161" s="30"/>
      <c r="K161" s="30"/>
      <c r="L161" s="31">
        <f>H161*I161</f>
        <v>0.81600000000000006</v>
      </c>
      <c r="M161" s="29">
        <f>D161</f>
        <v>20.88</v>
      </c>
      <c r="N161" s="32">
        <f>D161*L161</f>
        <v>17.038080000000001</v>
      </c>
      <c r="O161" s="31">
        <f>D161*100/P170</f>
        <v>0.54340188316859506</v>
      </c>
      <c r="P161" s="29">
        <f>O161*R170/100</f>
        <v>2.8390574788026397</v>
      </c>
      <c r="Q161" s="29">
        <f>P161+N161</f>
        <v>19.877137478802641</v>
      </c>
      <c r="R161" s="179">
        <v>250</v>
      </c>
      <c r="S161" s="54">
        <f>R161*D161+P161*R161/2</f>
        <v>5574.8821848503303</v>
      </c>
      <c r="T161" s="172">
        <f t="shared" si="0"/>
        <v>23.71905747880264</v>
      </c>
      <c r="U161" s="175">
        <f>S161*S2</f>
        <v>10903.521823595822</v>
      </c>
      <c r="V161" s="192"/>
    </row>
    <row r="162" spans="2:33" ht="18">
      <c r="B162" s="334"/>
      <c r="C162" s="165" t="s">
        <v>153</v>
      </c>
      <c r="D162" s="28">
        <v>20.88</v>
      </c>
      <c r="E162" s="29"/>
      <c r="F162" s="29"/>
      <c r="G162" s="29"/>
      <c r="H162" s="29"/>
      <c r="I162" s="29"/>
      <c r="J162" s="30"/>
      <c r="K162" s="30"/>
      <c r="L162" s="31"/>
      <c r="M162" s="29"/>
      <c r="N162" s="32"/>
      <c r="O162" s="31">
        <f>O161</f>
        <v>0.54340188316859506</v>
      </c>
      <c r="P162" s="29">
        <f>P161</f>
        <v>2.8390574788026397</v>
      </c>
      <c r="Q162" s="29"/>
      <c r="R162" s="180">
        <f>S161/T161</f>
        <v>235.03809920914932</v>
      </c>
      <c r="S162" s="54">
        <f>R161*D162+P162*R161/2</f>
        <v>5574.8821848503303</v>
      </c>
      <c r="T162" s="172">
        <f t="shared" si="0"/>
        <v>23.71905747880264</v>
      </c>
      <c r="U162" s="175">
        <f>S162*S2</f>
        <v>10903.521823595822</v>
      </c>
      <c r="V162" s="192"/>
    </row>
    <row r="163" spans="2:33" ht="18">
      <c r="B163" s="334"/>
      <c r="C163" s="165" t="s">
        <v>154</v>
      </c>
      <c r="D163" s="28">
        <v>20.88</v>
      </c>
      <c r="E163" s="29" t="s">
        <v>16</v>
      </c>
      <c r="F163" s="29" t="s">
        <v>16</v>
      </c>
      <c r="G163" s="29" t="s">
        <v>16</v>
      </c>
      <c r="H163" s="29">
        <v>1.02</v>
      </c>
      <c r="I163" s="29">
        <v>0.8</v>
      </c>
      <c r="J163" s="30"/>
      <c r="K163" s="30"/>
      <c r="L163" s="31">
        <f>H163*I163</f>
        <v>0.81600000000000006</v>
      </c>
      <c r="M163" s="29">
        <f>D163</f>
        <v>20.88</v>
      </c>
      <c r="N163" s="32">
        <f>D163*L163</f>
        <v>17.038080000000001</v>
      </c>
      <c r="O163" s="31">
        <f>D163*100/P170</f>
        <v>0.54340188316859506</v>
      </c>
      <c r="P163" s="29">
        <f>O163*R170/100</f>
        <v>2.8390574788026397</v>
      </c>
      <c r="Q163" s="29">
        <f>P163+N163</f>
        <v>19.877137478802641</v>
      </c>
      <c r="R163" s="179">
        <v>250</v>
      </c>
      <c r="S163" s="54">
        <f>R163*D163+P163*R163/2</f>
        <v>5574.8821848503303</v>
      </c>
      <c r="T163" s="172">
        <f t="shared" si="0"/>
        <v>23.71905747880264</v>
      </c>
      <c r="U163" s="175">
        <f>S163*S2</f>
        <v>10903.521823595822</v>
      </c>
      <c r="V163" s="192"/>
    </row>
    <row r="164" spans="2:33" ht="18">
      <c r="B164" s="334"/>
      <c r="C164" s="165" t="s">
        <v>155</v>
      </c>
      <c r="D164" s="28">
        <v>16.5</v>
      </c>
      <c r="E164" s="29"/>
      <c r="F164" s="29"/>
      <c r="G164" s="29"/>
      <c r="H164" s="29"/>
      <c r="I164" s="29"/>
      <c r="J164" s="30"/>
      <c r="K164" s="30"/>
      <c r="L164" s="31"/>
      <c r="M164" s="29"/>
      <c r="N164" s="32"/>
      <c r="O164" s="31">
        <f>D164*100/P170</f>
        <v>0.42941240767633232</v>
      </c>
      <c r="P164" s="29">
        <f>O164*R170/100</f>
        <v>2.2435080651457637</v>
      </c>
      <c r="Q164" s="29"/>
      <c r="R164" s="180">
        <f>S163/T163</f>
        <v>235.03809920914932</v>
      </c>
      <c r="S164" s="54">
        <f>R163*D164+P164*R163/2</f>
        <v>4405.4385081432201</v>
      </c>
      <c r="T164" s="172">
        <f t="shared" si="0"/>
        <v>18.743508065145765</v>
      </c>
      <c r="U164" s="175">
        <f>S164*S2</f>
        <v>8616.2887973817542</v>
      </c>
      <c r="V164" s="192"/>
    </row>
    <row r="165" spans="2:33" ht="18.75" thickBot="1">
      <c r="B165" s="336"/>
      <c r="C165" s="167" t="s">
        <v>156</v>
      </c>
      <c r="D165" s="193">
        <v>24</v>
      </c>
      <c r="E165" s="194"/>
      <c r="F165" s="194"/>
      <c r="G165" s="194"/>
      <c r="H165" s="194"/>
      <c r="I165" s="194"/>
      <c r="J165" s="195"/>
      <c r="K165" s="195"/>
      <c r="L165" s="196"/>
      <c r="M165" s="194"/>
      <c r="N165" s="197"/>
      <c r="O165" s="196">
        <f>D165*100/P170</f>
        <v>0.62459986571102877</v>
      </c>
      <c r="P165" s="194">
        <f>O165*R170/100</f>
        <v>3.2632844583938385</v>
      </c>
      <c r="Q165" s="194"/>
      <c r="R165" s="198">
        <f>S165/T165</f>
        <v>235.03809920914935</v>
      </c>
      <c r="S165" s="199">
        <f>D165*250+P165*250/2</f>
        <v>6407.9105572992303</v>
      </c>
      <c r="T165" s="200">
        <f t="shared" si="0"/>
        <v>27.263284458393837</v>
      </c>
      <c r="U165" s="176">
        <f>S165*S2</f>
        <v>12532.783705282553</v>
      </c>
      <c r="V165" s="201"/>
    </row>
    <row r="166" spans="2:33" ht="18">
      <c r="C166" s="84" t="s">
        <v>139</v>
      </c>
      <c r="D166" s="161" t="s">
        <v>144</v>
      </c>
      <c r="E166" s="55"/>
      <c r="F166" s="55"/>
      <c r="G166" s="55"/>
      <c r="H166" s="55"/>
      <c r="I166" s="55"/>
      <c r="J166" s="55"/>
      <c r="K166" s="55"/>
      <c r="L166" s="55"/>
      <c r="M166" s="55"/>
      <c r="N166" s="56"/>
      <c r="O166" s="57"/>
      <c r="P166" s="56"/>
      <c r="Q166" s="56"/>
      <c r="R166" s="58"/>
      <c r="S166" s="58"/>
      <c r="T166" s="59"/>
      <c r="U166" s="38"/>
    </row>
    <row r="167" spans="2:33" ht="18">
      <c r="C167" s="84" t="s">
        <v>172</v>
      </c>
      <c r="D167" s="70" t="s">
        <v>171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</row>
    <row r="168" spans="2:33" ht="20.25">
      <c r="C168" s="85" t="s">
        <v>190</v>
      </c>
      <c r="D168" s="316" t="s">
        <v>189</v>
      </c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60"/>
      <c r="S168" s="60"/>
      <c r="T168" s="61"/>
      <c r="U168" s="62"/>
    </row>
    <row r="169" spans="2:33" s="47" customFormat="1">
      <c r="C169" s="86"/>
      <c r="D169" s="69" t="s">
        <v>16</v>
      </c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50" t="s">
        <v>16</v>
      </c>
    </row>
    <row r="170" spans="2:33" s="26" customFormat="1" ht="12.75" customHeight="1">
      <c r="C170" s="72"/>
      <c r="D170" s="72" t="s">
        <v>16</v>
      </c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67">
        <f>SUM(O115:O163)+SUM(O77:O110)+SUM(O7:O34)+SUM(O43:O72)</f>
        <v>99.999999999999986</v>
      </c>
      <c r="P170" s="65">
        <f>SUM(D115:D163)+SUM(D77:D110)+SUM(D7:D34)+SUM(D43:D72)</f>
        <v>3842.4600000000005</v>
      </c>
      <c r="Q170" s="71"/>
      <c r="R170" s="66">
        <f>4364.92-P170</f>
        <v>522.45999999999958</v>
      </c>
      <c r="S170" s="71"/>
      <c r="T170" s="68">
        <f>SUM(T115:T140)+SUM(T77:T110)+SUM(T145:T163)+SUM(T43:T72)</f>
        <v>3141.9912965131707</v>
      </c>
      <c r="U170" s="33">
        <f>P170+R170</f>
        <v>4364.92</v>
      </c>
      <c r="V170" s="27" t="s">
        <v>16</v>
      </c>
    </row>
    <row r="171" spans="2:33" s="26" customFormat="1" ht="18"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77"/>
      <c r="P171" s="77"/>
      <c r="Q171" s="77"/>
      <c r="R171" s="77"/>
      <c r="S171" s="77"/>
      <c r="T171" s="77"/>
      <c r="U171" s="64">
        <f>T170*550</f>
        <v>1728095.2130822439</v>
      </c>
    </row>
    <row r="172" spans="2:33" s="26" customFormat="1" ht="20.25">
      <c r="C172" s="87"/>
      <c r="D172" s="75"/>
      <c r="E172" s="75"/>
      <c r="F172" s="75"/>
      <c r="G172" s="75"/>
      <c r="H172" s="72"/>
      <c r="I172" s="72"/>
      <c r="J172" s="72"/>
      <c r="K172" s="72"/>
      <c r="L172" s="72"/>
      <c r="M172" s="72"/>
      <c r="N172" s="73">
        <f>SUM(P115:P163)+SUM(P77:P110)+SUM(P7:P34)+SUM(P43:P72)</f>
        <v>522.45999999999947</v>
      </c>
      <c r="P172" s="72"/>
      <c r="Q172" s="72"/>
      <c r="R172" s="72"/>
      <c r="S172" s="72"/>
      <c r="T172" s="76"/>
      <c r="U172" s="74"/>
    </row>
    <row r="173" spans="2:33">
      <c r="D173" s="43" t="s">
        <v>16</v>
      </c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2:33" ht="18" customHeight="1">
      <c r="D174" s="43" t="s">
        <v>16</v>
      </c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</sheetData>
  <mergeCells count="42">
    <mergeCell ref="C1:T1"/>
    <mergeCell ref="B145:B152"/>
    <mergeCell ref="B153:B165"/>
    <mergeCell ref="C39:U39"/>
    <mergeCell ref="B103:B110"/>
    <mergeCell ref="B115:B128"/>
    <mergeCell ref="B129:B140"/>
    <mergeCell ref="B43:B54"/>
    <mergeCell ref="B55:B72"/>
    <mergeCell ref="B77:B80"/>
    <mergeCell ref="B81:B102"/>
    <mergeCell ref="B7:B14"/>
    <mergeCell ref="B15:B22"/>
    <mergeCell ref="B23:B28"/>
    <mergeCell ref="B29:B34"/>
    <mergeCell ref="C3:U3"/>
    <mergeCell ref="C37:U37"/>
    <mergeCell ref="T142:U142"/>
    <mergeCell ref="T4:U4"/>
    <mergeCell ref="M4:N4"/>
    <mergeCell ref="E4:L4"/>
    <mergeCell ref="O4:P4"/>
    <mergeCell ref="O5:P5"/>
    <mergeCell ref="T74:U74"/>
    <mergeCell ref="T112:U112"/>
    <mergeCell ref="T40:U40"/>
    <mergeCell ref="O41:P41"/>
    <mergeCell ref="E74:L74"/>
    <mergeCell ref="M74:N74"/>
    <mergeCell ref="O74:P74"/>
    <mergeCell ref="E40:L40"/>
    <mergeCell ref="M40:N40"/>
    <mergeCell ref="O40:P40"/>
    <mergeCell ref="O75:P75"/>
    <mergeCell ref="E112:L112"/>
    <mergeCell ref="M112:N112"/>
    <mergeCell ref="O112:P112"/>
    <mergeCell ref="O143:P143"/>
    <mergeCell ref="O113:P113"/>
    <mergeCell ref="E142:L142"/>
    <mergeCell ref="M142:N142"/>
    <mergeCell ref="O142:P142"/>
  </mergeCells>
  <printOptions horizontalCentered="1" verticalCentered="1"/>
  <pageMargins left="0.55118110236220474" right="0.31496062992125984" top="0.59055118110236227" bottom="0.6692913385826772" header="0.51181102362204722" footer="0.51181102362204722"/>
  <pageSetup paperSize="9" scale="75" orientation="landscape" horizontalDpi="300" verticalDpi="300" r:id="rId1"/>
  <headerFooter alignWithMargins="0"/>
  <rowBreaks count="4" manualBreakCount="4">
    <brk id="36" min="1" max="21" man="1"/>
    <brk id="72" min="1" max="21" man="1"/>
    <brk id="110" min="1" max="21" man="1"/>
    <brk id="141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3" sqref="D13"/>
    </sheetView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Wanj</dc:creator>
  <cp:lastModifiedBy>oem</cp:lastModifiedBy>
  <cp:lastPrinted>2012-08-04T07:50:35Z</cp:lastPrinted>
  <dcterms:created xsi:type="dcterms:W3CDTF">2000-09-12T08:58:57Z</dcterms:created>
  <dcterms:modified xsi:type="dcterms:W3CDTF">2013-03-05T11:52:43Z</dcterms:modified>
</cp:coreProperties>
</file>